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Francis\Desktop\New folder\Finanzas\"/>
    </mc:Choice>
  </mc:AlternateContent>
  <xr:revisionPtr revIDLastSave="0" documentId="13_ncr:1_{FB29DDE5-AFD8-40C9-9029-FAECBE9E4C6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lantilla Ejecución " sheetId="3" r:id="rId1"/>
  </sheets>
  <definedNames>
    <definedName name="_xlnm.Print_Area" localSheetId="0">'Plantilla Ejecución '!$A$1:$P$115</definedName>
    <definedName name="_xlnm.Print_Titles" localSheetId="0">'Plantilla Ejecución '!$2:$11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68" i="3" l="1"/>
  <c r="P67" i="3"/>
  <c r="P61" i="3"/>
  <c r="P58" i="3"/>
  <c r="P57" i="3"/>
  <c r="P39" i="3"/>
  <c r="P38" i="3"/>
  <c r="P37" i="3"/>
  <c r="P36" i="3"/>
  <c r="P35" i="3"/>
  <c r="P34" i="3"/>
  <c r="P33" i="3"/>
  <c r="P32" i="3"/>
  <c r="P31" i="3"/>
  <c r="P29" i="3"/>
  <c r="P28" i="3"/>
  <c r="P27" i="3"/>
  <c r="P26" i="3"/>
  <c r="P25" i="3"/>
  <c r="P24" i="3"/>
  <c r="P23" i="3"/>
  <c r="P22" i="3"/>
  <c r="P21" i="3"/>
  <c r="P19" i="3"/>
  <c r="P18" i="3"/>
  <c r="P17" i="3"/>
  <c r="P16" i="3"/>
  <c r="P15" i="3"/>
  <c r="P71" i="3"/>
  <c r="C28" i="3"/>
  <c r="C29" i="3"/>
  <c r="C39" i="3"/>
  <c r="C27" i="3"/>
  <c r="H66" i="3"/>
  <c r="H78" i="3"/>
  <c r="H93" i="3" s="1"/>
  <c r="H56" i="3"/>
  <c r="H48" i="3"/>
  <c r="H40" i="3"/>
  <c r="H30" i="3"/>
  <c r="H20" i="3"/>
  <c r="H14" i="3"/>
  <c r="P62" i="3"/>
  <c r="P60" i="3"/>
  <c r="P59" i="3"/>
  <c r="C37" i="3"/>
  <c r="F14" i="3"/>
  <c r="E20" i="3"/>
  <c r="F20" i="3"/>
  <c r="G20" i="3"/>
  <c r="I20" i="3"/>
  <c r="J20" i="3"/>
  <c r="K20" i="3"/>
  <c r="L20" i="3"/>
  <c r="M20" i="3"/>
  <c r="N20" i="3"/>
  <c r="O20" i="3"/>
  <c r="E14" i="3"/>
  <c r="G14" i="3"/>
  <c r="I14" i="3"/>
  <c r="J14" i="3"/>
  <c r="K14" i="3"/>
  <c r="L14" i="3"/>
  <c r="M14" i="3"/>
  <c r="N14" i="3"/>
  <c r="O14" i="3"/>
  <c r="E66" i="3"/>
  <c r="F66" i="3"/>
  <c r="G66" i="3"/>
  <c r="I66" i="3"/>
  <c r="J66" i="3"/>
  <c r="K66" i="3"/>
  <c r="L66" i="3"/>
  <c r="M66" i="3"/>
  <c r="N66" i="3"/>
  <c r="O66" i="3"/>
  <c r="E56" i="3"/>
  <c r="F56" i="3"/>
  <c r="G56" i="3"/>
  <c r="I56" i="3"/>
  <c r="J56" i="3"/>
  <c r="K56" i="3"/>
  <c r="L56" i="3"/>
  <c r="M56" i="3"/>
  <c r="N56" i="3"/>
  <c r="O56" i="3"/>
  <c r="E40" i="3"/>
  <c r="F40" i="3"/>
  <c r="G40" i="3"/>
  <c r="I40" i="3"/>
  <c r="J40" i="3"/>
  <c r="K40" i="3"/>
  <c r="L40" i="3"/>
  <c r="M40" i="3"/>
  <c r="N40" i="3"/>
  <c r="O40" i="3"/>
  <c r="E30" i="3"/>
  <c r="F30" i="3"/>
  <c r="G30" i="3"/>
  <c r="I30" i="3"/>
  <c r="J30" i="3"/>
  <c r="K30" i="3"/>
  <c r="L30" i="3"/>
  <c r="M30" i="3"/>
  <c r="N30" i="3"/>
  <c r="O30" i="3"/>
  <c r="F48" i="3"/>
  <c r="B14" i="3"/>
  <c r="C14" i="3"/>
  <c r="D20" i="3"/>
  <c r="C61" i="3"/>
  <c r="C56" i="3" s="1"/>
  <c r="C36" i="3"/>
  <c r="D14" i="3"/>
  <c r="D30" i="3"/>
  <c r="B66" i="3"/>
  <c r="C66" i="3"/>
  <c r="B56" i="3"/>
  <c r="B30" i="3"/>
  <c r="B20" i="3"/>
  <c r="D66" i="3"/>
  <c r="D56" i="3"/>
  <c r="D48" i="3"/>
  <c r="C48" i="3"/>
  <c r="D40" i="3"/>
  <c r="C40" i="3"/>
  <c r="G48" i="3"/>
  <c r="P30" i="3" l="1"/>
  <c r="P20" i="3"/>
  <c r="P14" i="3"/>
  <c r="I13" i="3"/>
  <c r="H13" i="3"/>
  <c r="F78" i="3"/>
  <c r="F93" i="3" s="1"/>
  <c r="F13" i="3"/>
  <c r="C30" i="3"/>
  <c r="C20" i="3"/>
  <c r="C78" i="3" s="1"/>
  <c r="B78" i="3"/>
  <c r="B93" i="3" s="1"/>
  <c r="E78" i="3"/>
  <c r="E93" i="3" s="1"/>
  <c r="D78" i="3"/>
  <c r="D93" i="3" s="1"/>
  <c r="E13" i="3"/>
  <c r="D13" i="3"/>
  <c r="B13" i="3"/>
  <c r="C93" i="3" l="1"/>
  <c r="C13" i="3"/>
  <c r="G78" i="3"/>
  <c r="J13" i="3"/>
  <c r="K13" i="3"/>
  <c r="L13" i="3"/>
  <c r="M13" i="3"/>
  <c r="N78" i="3"/>
  <c r="O78" i="3"/>
  <c r="N13" i="3" l="1"/>
  <c r="I78" i="3"/>
  <c r="I93" i="3" s="1"/>
  <c r="O13" i="3"/>
  <c r="L78" i="3"/>
  <c r="M78" i="3"/>
  <c r="J78" i="3"/>
  <c r="K78" i="3"/>
  <c r="G13" i="3"/>
  <c r="G93" i="3"/>
  <c r="P93" i="3" s="1"/>
  <c r="P69" i="3" l="1"/>
  <c r="P70" i="3"/>
  <c r="P63" i="3"/>
  <c r="P64" i="3"/>
  <c r="P65" i="3"/>
  <c r="P50" i="3"/>
  <c r="P51" i="3"/>
  <c r="P52" i="3"/>
  <c r="P53" i="3"/>
  <c r="P54" i="3"/>
  <c r="P55" i="3"/>
  <c r="P49" i="3"/>
  <c r="P42" i="3"/>
  <c r="P43" i="3"/>
  <c r="P44" i="3"/>
  <c r="P45" i="3"/>
  <c r="P46" i="3"/>
  <c r="P47" i="3"/>
  <c r="P41" i="3"/>
  <c r="P84" i="3"/>
  <c r="P72" i="3"/>
  <c r="P73" i="3"/>
  <c r="P74" i="3"/>
  <c r="P75" i="3"/>
  <c r="P76" i="3"/>
  <c r="P77" i="3"/>
  <c r="P79" i="3"/>
  <c r="P80" i="3"/>
  <c r="P81" i="3"/>
  <c r="P82" i="3"/>
  <c r="P83" i="3"/>
  <c r="P85" i="3"/>
  <c r="P86" i="3"/>
  <c r="P87" i="3"/>
  <c r="P88" i="3"/>
  <c r="P89" i="3"/>
  <c r="P90" i="3"/>
  <c r="P91" i="3"/>
  <c r="P92" i="3"/>
  <c r="P56" i="3" l="1"/>
  <c r="P66" i="3"/>
  <c r="P40" i="3"/>
  <c r="P48" i="3"/>
  <c r="P78" i="3" l="1"/>
  <c r="Q80" i="3" s="1"/>
  <c r="P13" i="3"/>
</calcChain>
</file>

<file path=xl/sharedStrings.xml><?xml version="1.0" encoding="utf-8"?>
<sst xmlns="http://schemas.openxmlformats.org/spreadsheetml/2006/main" count="117" uniqueCount="117">
  <si>
    <t>Detalle</t>
  </si>
  <si>
    <t>2 - GASTOS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</si>
  <si>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</si>
  <si>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</si>
  <si>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</si>
  <si>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</si>
  <si>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</si>
  <si>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</si>
  <si>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</si>
  <si>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</si>
  <si>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</si>
  <si>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</si>
  <si>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</si>
  <si>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</si>
  <si>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</si>
  <si>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</si>
  <si>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</si>
  <si>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</si>
  <si>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</si>
  <si>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</si>
  <si>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</si>
  <si>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</si>
  <si>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</si>
  <si>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</si>
  <si>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</si>
  <si>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</si>
  <si>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</si>
  <si>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</si>
  <si>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</si>
  <si>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</si>
  <si>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</si>
  <si>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</si>
  <si>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</si>
  <si>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</si>
  <si>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</si>
  <si>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</si>
  <si>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</si>
  <si>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</si>
  <si>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</si>
  <si>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</si>
  <si>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</si>
  <si>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</si>
  <si>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</si>
  <si>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</si>
  <si>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</si>
  <si>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</si>
  <si>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</si>
  <si>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</si>
  <si>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</si>
  <si>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</si>
  <si>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</si>
  <si>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</si>
  <si>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</si>
  <si>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</si>
  <si>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</si>
  <si>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</si>
  <si>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</si>
  <si>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</si>
  <si>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</si>
  <si>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</si>
  <si>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</si>
  <si>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</si>
  <si>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</si>
  <si>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</si>
  <si>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</si>
  <si>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</si>
  <si>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</si>
  <si>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</si>
  <si>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</si>
  <si>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</si>
  <si>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</si>
  <si>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</si>
  <si>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</si>
  <si>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</si>
  <si>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</si>
  <si>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</si>
  <si>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</si>
  <si>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Ejecución de Gastos y Aplicaciones Financieras </t>
  </si>
  <si>
    <t xml:space="preserve">Enero </t>
  </si>
  <si>
    <t>Total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</si>
  <si>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</si>
  <si>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</si>
  <si>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</si>
  <si>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</si>
  <si>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</si>
  <si>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</si>
  <si>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2.1-REMUNERACIONES Y CONTRIBUCIONES</t>
  </si>
  <si>
    <t>Presupesto Aprobado</t>
  </si>
  <si>
    <t>Prespuesto Modificado</t>
  </si>
  <si>
    <t>6.Fuente:  Reporte del -SIGEF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</si>
  <si>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</si>
  <si>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</si>
  <si>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</si>
  <si>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</si>
  <si>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</si>
  <si>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</si>
  <si>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</si>
  <si>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</si>
  <si>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</si>
  <si>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</si>
  <si>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</si>
  <si>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MINISTERIO DE AGRICULTURA</t>
  </si>
  <si>
    <t>MERCADOS DOMINICANOS DE ABASTO AGROPECUARIO</t>
  </si>
  <si>
    <t>VALORES EN RD$</t>
  </si>
  <si>
    <t>SÓCRATES DÍAZ CASTILLO</t>
  </si>
  <si>
    <t>DULCE MONTILLA</t>
  </si>
  <si>
    <t xml:space="preserve"> Autorizado Por:</t>
  </si>
  <si>
    <t>Revisado Por:</t>
  </si>
  <si>
    <t xml:space="preserve">                   MARCELLE RODRIGUEZ</t>
  </si>
  <si>
    <t xml:space="preserve">                        Preparado Por:</t>
  </si>
  <si>
    <t xml:space="preserve">                 División de Contabilidad</t>
  </si>
  <si>
    <t>___________________________</t>
  </si>
  <si>
    <t xml:space="preserve">        ______________________________</t>
  </si>
  <si>
    <t>Director General</t>
  </si>
  <si>
    <t>Encargada Financiera</t>
  </si>
  <si>
    <t>Mes de Junio del 2024</t>
  </si>
  <si>
    <t>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</si>
</sst>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_(&quot;RD$&quot;* #,##0.00_);_(&quot;RD$&quot;* \(#,##0.00\);_(&quot;RD$&quot;* &quot;-&quot;??_);_(@_)"/>
    <numFmt numFmtId="166" formatCode="_([$$-540A]* #,##0.00_);_([$$-540A]* \(#,##0.00\);_([$$-540A]* &quot;-&quot;??_);_(@_)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Georgia"/>
      <family val="1"/>
    </font>
    <font>
      <b/>
      <sz val="11"/>
      <color theme="1"/>
      <name val="Georgia"/>
      <family val="1"/>
    </font>
    <font>
      <sz val="11"/>
      <color theme="1"/>
      <name val="Georgia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/>
        <bgColor theme="4" tint="0.79998168889431442"/>
      </patternFill>
    </fill>
    <fill>
      <patternFill patternType="solid">
        <fgColor theme="9" tint="0.59999389629810485"/>
        <bgColor theme="4" tint="0.79998168889431442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theme="4" tint="0.39997558519241921"/>
      </top>
      <bottom/>
      <diagonal/>
    </border>
    <border>
      <left style="thin">
        <color indexed="64"/>
      </left>
      <right/>
      <top/>
      <bottom style="thin">
        <color theme="4" tint="0.3999755851924192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5" fontId="3" fillId="0" borderId="0" applyFont="0" applyFill="0" applyBorder="0" applyAlignment="0" applyProtection="0"/>
  </cellStyleXfs>
  <cellXfs count="78">
    <xf numFmtId="0" fontId="0" fillId="0" borderId="0" xfId="0"/>
    <xf numFmtId="0" fontId="0" fillId="0" borderId="0" xfId="0" applyAlignment="1">
      <alignment horizontal="left"/>
    </xf>
    <xf numFmtId="43" fontId="0" fillId="0" borderId="0" xfId="1" applyFont="1"/>
    <xf numFmtId="9" fontId="0" fillId="0" borderId="0" xfId="2" applyFont="1"/>
    <xf numFmtId="43" fontId="0" fillId="0" borderId="0" xfId="0" applyNumberFormat="1"/>
    <xf numFmtId="0" fontId="1" fillId="0" borderId="0" xfId="0" applyFont="1"/>
    <xf numFmtId="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 indent="2"/>
    </xf>
    <xf numFmtId="0" fontId="6" fillId="0" borderId="8" xfId="0" applyFont="1" applyBorder="1" applyAlignment="1">
      <alignment horizontal="left" vertical="center" indent="2"/>
    </xf>
    <xf numFmtId="0" fontId="6" fillId="0" borderId="8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/>
    </xf>
    <xf numFmtId="0" fontId="6" fillId="0" borderId="6" xfId="0" applyFont="1" applyBorder="1"/>
    <xf numFmtId="0" fontId="6" fillId="0" borderId="0" xfId="0" applyFont="1" applyAlignment="1">
      <alignment horizontal="left" vertical="center" wrapText="1" indent="2"/>
    </xf>
    <xf numFmtId="0" fontId="6" fillId="0" borderId="0" xfId="0" applyFont="1" applyAlignment="1">
      <alignment horizontal="left" vertical="center" indent="2"/>
    </xf>
    <xf numFmtId="0" fontId="4" fillId="2" borderId="5" xfId="0" applyFont="1" applyFill="1" applyBorder="1" applyAlignment="1">
      <alignment vertical="center" wrapText="1"/>
    </xf>
    <xf numFmtId="0" fontId="4" fillId="2" borderId="6" xfId="0" applyFont="1" applyFill="1" applyBorder="1" applyAlignment="1">
      <alignment horizontal="left" vertical="center"/>
    </xf>
    <xf numFmtId="0" fontId="5" fillId="3" borderId="9" xfId="0" applyFont="1" applyFill="1" applyBorder="1" applyAlignment="1">
      <alignment horizontal="left" vertical="center" wrapText="1"/>
    </xf>
    <xf numFmtId="166" fontId="0" fillId="0" borderId="0" xfId="0" applyNumberFormat="1"/>
    <xf numFmtId="43" fontId="0" fillId="0" borderId="0" xfId="1" applyFont="1" applyAlignment="1">
      <alignment horizontal="right"/>
    </xf>
    <xf numFmtId="43" fontId="0" fillId="0" borderId="0" xfId="0" applyNumberFormat="1" applyAlignment="1">
      <alignment horizontal="center"/>
    </xf>
    <xf numFmtId="43" fontId="4" fillId="2" borderId="2" xfId="0" applyNumberFormat="1" applyFont="1" applyFill="1" applyBorder="1" applyAlignment="1">
      <alignment horizontal="center" vertical="center" wrapText="1"/>
    </xf>
    <xf numFmtId="43" fontId="2" fillId="0" borderId="2" xfId="3" applyNumberFormat="1" applyFont="1" applyBorder="1" applyAlignment="1">
      <alignment horizontal="center" vertical="center" wrapText="1"/>
    </xf>
    <xf numFmtId="43" fontId="1" fillId="0" borderId="11" xfId="3" applyNumberFormat="1" applyFont="1" applyBorder="1" applyAlignment="1">
      <alignment horizontal="left" vertical="center" wrapText="1"/>
    </xf>
    <xf numFmtId="43" fontId="3" fillId="0" borderId="4" xfId="3" applyNumberFormat="1" applyFont="1" applyBorder="1" applyAlignment="1">
      <alignment vertical="center" wrapText="1"/>
    </xf>
    <xf numFmtId="43" fontId="3" fillId="0" borderId="4" xfId="3" applyNumberFormat="1" applyFont="1" applyBorder="1"/>
    <xf numFmtId="43" fontId="3" fillId="0" borderId="1" xfId="3" applyNumberFormat="1" applyFont="1" applyBorder="1" applyAlignment="1">
      <alignment vertical="center" wrapText="1"/>
    </xf>
    <xf numFmtId="43" fontId="3" fillId="0" borderId="1" xfId="3" applyNumberFormat="1" applyFont="1" applyBorder="1"/>
    <xf numFmtId="43" fontId="3" fillId="0" borderId="2" xfId="3" applyNumberFormat="1" applyFont="1" applyBorder="1" applyAlignment="1">
      <alignment vertical="center" wrapText="1"/>
    </xf>
    <xf numFmtId="43" fontId="3" fillId="0" borderId="3" xfId="3" applyNumberFormat="1" applyFont="1" applyBorder="1" applyAlignment="1">
      <alignment vertical="center" wrapText="1"/>
    </xf>
    <xf numFmtId="43" fontId="3" fillId="0" borderId="0" xfId="3" applyNumberFormat="1" applyFont="1" applyBorder="1"/>
    <xf numFmtId="43" fontId="3" fillId="0" borderId="11" xfId="3" applyNumberFormat="1" applyFont="1" applyBorder="1" applyAlignment="1">
      <alignment vertical="center" wrapText="1"/>
    </xf>
    <xf numFmtId="43" fontId="1" fillId="0" borderId="12" xfId="3" applyNumberFormat="1" applyFont="1" applyBorder="1" applyAlignment="1">
      <alignment vertical="center" wrapText="1"/>
    </xf>
    <xf numFmtId="43" fontId="1" fillId="0" borderId="16" xfId="3" applyNumberFormat="1" applyFont="1" applyBorder="1" applyAlignment="1">
      <alignment vertical="center" wrapText="1"/>
    </xf>
    <xf numFmtId="43" fontId="1" fillId="0" borderId="13" xfId="3" applyNumberFormat="1" applyFont="1" applyBorder="1" applyAlignment="1">
      <alignment vertical="center" wrapText="1"/>
    </xf>
    <xf numFmtId="43" fontId="1" fillId="3" borderId="11" xfId="3" applyNumberFormat="1" applyFont="1" applyFill="1" applyBorder="1" applyAlignment="1">
      <alignment horizontal="center" vertical="center" wrapText="1"/>
    </xf>
    <xf numFmtId="43" fontId="1" fillId="0" borderId="3" xfId="3" applyNumberFormat="1" applyFont="1" applyBorder="1" applyAlignment="1">
      <alignment vertical="center" wrapText="1"/>
    </xf>
    <xf numFmtId="43" fontId="3" fillId="0" borderId="12" xfId="3" applyNumberFormat="1" applyFont="1" applyBorder="1"/>
    <xf numFmtId="43" fontId="3" fillId="0" borderId="16" xfId="3" applyNumberFormat="1" applyFont="1" applyBorder="1"/>
    <xf numFmtId="43" fontId="3" fillId="0" borderId="11" xfId="3" applyNumberFormat="1" applyFont="1" applyBorder="1"/>
    <xf numFmtId="43" fontId="3" fillId="0" borderId="17" xfId="3" applyNumberFormat="1" applyFont="1" applyBorder="1"/>
    <xf numFmtId="43" fontId="3" fillId="0" borderId="13" xfId="3" applyNumberFormat="1" applyFont="1" applyBorder="1"/>
    <xf numFmtId="43" fontId="3" fillId="0" borderId="3" xfId="3" applyNumberFormat="1" applyFont="1" applyBorder="1"/>
    <xf numFmtId="43" fontId="3" fillId="0" borderId="14" xfId="3" applyNumberFormat="1" applyFont="1" applyBorder="1"/>
    <xf numFmtId="43" fontId="1" fillId="3" borderId="3" xfId="3" applyNumberFormat="1" applyFont="1" applyFill="1" applyBorder="1" applyAlignment="1">
      <alignment vertical="center" wrapText="1"/>
    </xf>
    <xf numFmtId="43" fontId="3" fillId="0" borderId="7" xfId="3" applyNumberFormat="1" applyFont="1" applyBorder="1"/>
    <xf numFmtId="43" fontId="3" fillId="0" borderId="4" xfId="3" applyNumberFormat="1" applyFont="1" applyBorder="1" applyAlignment="1">
      <alignment vertical="center"/>
    </xf>
    <xf numFmtId="43" fontId="1" fillId="2" borderId="15" xfId="3" applyNumberFormat="1" applyFont="1" applyFill="1" applyBorder="1" applyAlignment="1">
      <alignment horizontal="center" vertical="center" wrapText="1"/>
    </xf>
    <xf numFmtId="43" fontId="3" fillId="0" borderId="4" xfId="3" applyNumberFormat="1" applyFont="1" applyFill="1" applyBorder="1" applyAlignment="1">
      <alignment vertical="center" wrapText="1"/>
    </xf>
    <xf numFmtId="43" fontId="1" fillId="0" borderId="11" xfId="3" applyNumberFormat="1" applyFont="1" applyFill="1" applyBorder="1" applyAlignment="1">
      <alignment horizontal="left" vertical="center" wrapText="1"/>
    </xf>
    <xf numFmtId="43" fontId="3" fillId="0" borderId="4" xfId="3" applyNumberFormat="1" applyFont="1" applyFill="1" applyBorder="1"/>
    <xf numFmtId="43" fontId="3" fillId="0" borderId="1" xfId="3" applyNumberFormat="1" applyFont="1" applyFill="1" applyBorder="1"/>
    <xf numFmtId="43" fontId="3" fillId="0" borderId="0" xfId="3" applyNumberFormat="1" applyFont="1" applyFill="1" applyBorder="1"/>
    <xf numFmtId="43" fontId="3" fillId="0" borderId="1" xfId="3" applyNumberFormat="1" applyFont="1" applyFill="1" applyBorder="1" applyAlignment="1">
      <alignment vertical="center" wrapText="1"/>
    </xf>
    <xf numFmtId="43" fontId="3" fillId="0" borderId="3" xfId="3" applyNumberFormat="1" applyFont="1" applyFill="1" applyBorder="1" applyAlignment="1">
      <alignment vertical="center" wrapText="1"/>
    </xf>
    <xf numFmtId="43" fontId="1" fillId="0" borderId="11" xfId="3" applyNumberFormat="1" applyFont="1" applyFill="1" applyBorder="1" applyAlignment="1">
      <alignment vertical="center" wrapText="1"/>
    </xf>
    <xf numFmtId="43" fontId="3" fillId="0" borderId="2" xfId="3" applyNumberFormat="1" applyFont="1" applyFill="1" applyBorder="1" applyAlignment="1">
      <alignment vertical="center" wrapText="1"/>
    </xf>
    <xf numFmtId="43" fontId="1" fillId="0" borderId="12" xfId="3" applyNumberFormat="1" applyFont="1" applyFill="1" applyBorder="1" applyAlignment="1">
      <alignment vertical="center" wrapText="1"/>
    </xf>
    <xf numFmtId="4" fontId="0" fillId="0" borderId="1" xfId="0" applyNumberFormat="1" applyBorder="1"/>
    <xf numFmtId="164" fontId="0" fillId="0" borderId="0" xfId="0" applyNumberFormat="1"/>
    <xf numFmtId="4" fontId="0" fillId="0" borderId="4" xfId="0" applyNumberFormat="1" applyBorder="1"/>
    <xf numFmtId="43" fontId="1" fillId="0" borderId="18" xfId="3" applyNumberFormat="1" applyFont="1" applyFill="1" applyBorder="1" applyAlignment="1">
      <alignment horizontal="left" vertical="center" wrapText="1"/>
    </xf>
    <xf numFmtId="43" fontId="1" fillId="0" borderId="18" xfId="3" applyNumberFormat="1" applyFont="1" applyFill="1" applyBorder="1" applyAlignment="1">
      <alignment vertical="center" wrapText="1"/>
    </xf>
    <xf numFmtId="43" fontId="1" fillId="0" borderId="18" xfId="3" applyNumberFormat="1" applyFont="1" applyBorder="1" applyAlignment="1">
      <alignment horizontal="left" vertical="center" wrapText="1"/>
    </xf>
    <xf numFmtId="43" fontId="1" fillId="0" borderId="19" xfId="3" applyNumberFormat="1" applyFont="1" applyFill="1" applyBorder="1" applyAlignment="1">
      <alignment horizontal="left" vertical="center" wrapText="1"/>
    </xf>
    <xf numFmtId="4" fontId="0" fillId="0" borderId="20" xfId="0" applyNumberFormat="1" applyBorder="1"/>
    <xf numFmtId="0" fontId="9" fillId="0" borderId="0" xfId="0" applyFont="1" applyAlignment="1">
      <alignment horizontal="left"/>
    </xf>
    <xf numFmtId="43" fontId="9" fillId="0" borderId="0" xfId="0" applyNumberFormat="1" applyFont="1" applyAlignment="1"/>
    <xf numFmtId="0" fontId="2" fillId="0" borderId="0" xfId="0" applyFont="1" applyAlignment="1">
      <alignment horizontal="left"/>
    </xf>
    <xf numFmtId="43" fontId="2" fillId="0" borderId="0" xfId="0" applyNumberFormat="1" applyFont="1" applyAlignment="1"/>
    <xf numFmtId="43" fontId="2" fillId="0" borderId="0" xfId="0" applyNumberFormat="1" applyFont="1" applyAlignment="1">
      <alignment horizontal="center"/>
    </xf>
    <xf numFmtId="43" fontId="9" fillId="0" borderId="0" xfId="0" applyNumberFormat="1" applyFont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/>
    </xf>
  </cellXfs>
  <cellStyles count="4">
    <cellStyle name="Comma" xfId="1" builtinId="3"/>
    <cellStyle name="Currency" xfId="3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682384</xdr:colOff>
      <xdr:row>3</xdr:row>
      <xdr:rowOff>16669</xdr:rowOff>
    </xdr:from>
    <xdr:to>
      <xdr:col>0</xdr:col>
      <xdr:colOff>1916906</xdr:colOff>
      <xdr:row>8</xdr:row>
      <xdr:rowOff>13018</xdr:rowOff>
    </xdr:to>
    <xdr:pic>
      <xdr:nvPicPr>
        <xdr:cNvPr id="2" name="Imagen 5" descr="Ver las imágenes de ori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2384" y="588169"/>
          <a:ext cx="1234522" cy="102028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8</xdr:col>
      <xdr:colOff>533400</xdr:colOff>
      <xdr:row>3</xdr:row>
      <xdr:rowOff>109537</xdr:rowOff>
    </xdr:from>
    <xdr:to>
      <xdr:col>15</xdr:col>
      <xdr:colOff>217954</xdr:colOff>
      <xdr:row>6</xdr:row>
      <xdr:rowOff>180974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68213" y="681037"/>
          <a:ext cx="1018054" cy="6786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215138</xdr:colOff>
      <xdr:row>0</xdr:row>
      <xdr:rowOff>28576</xdr:rowOff>
    </xdr:from>
    <xdr:to>
      <xdr:col>3</xdr:col>
      <xdr:colOff>1066800</xdr:colOff>
      <xdr:row>4</xdr:row>
      <xdr:rowOff>34644</xdr:rowOff>
    </xdr:to>
    <xdr:pic>
      <xdr:nvPicPr>
        <xdr:cNvPr id="4" name="3 Imagen" descr="Escudo De Armas De La República Dominicana Ilustración del Vector -  Ilustración de capa, primer: 110195986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920" t="9299" r="13352" b="15234"/>
        <a:stretch/>
      </xdr:blipFill>
      <xdr:spPr bwMode="auto">
        <a:xfrm>
          <a:off x="6873113" y="28576"/>
          <a:ext cx="851662" cy="729968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17"/>
  <sheetViews>
    <sheetView showGridLines="0" tabSelected="1" topLeftCell="A91" zoomScale="80" zoomScaleNormal="80" zoomScaleSheetLayoutView="70" workbookViewId="0">
      <selection activeCell="A7" sqref="A7:P7"/>
    </sheetView>
  </sheetViews>
  <sheetFormatPr defaultColWidth="9.140625" defaultRowHeight="15" x14ac:dyDescent="0.25"/>
  <cols>
    <col min="1" max="1" width="62.5703125" customWidth="1"/>
    <col min="2" max="2" width="19.7109375" style="4" customWidth="1"/>
    <col min="3" max="3" width="14.85546875" style="4" bestFit="1" customWidth="1"/>
    <col min="4" max="4" width="18.85546875" style="4" customWidth="1"/>
    <col min="5" max="5" width="14.85546875" style="4" customWidth="1"/>
    <col min="6" max="6" width="14.85546875" style="4" bestFit="1" customWidth="1"/>
    <col min="7" max="7" width="16.5703125" style="4" customWidth="1"/>
    <col min="8" max="8" width="15.42578125" style="4" customWidth="1"/>
    <col min="9" max="9" width="20" style="4" customWidth="1"/>
    <col min="10" max="10" width="5.7109375" style="4" hidden="1" customWidth="1"/>
    <col min="11" max="11" width="7.7109375" style="4" hidden="1" customWidth="1"/>
    <col min="12" max="12" width="13" style="4" hidden="1" customWidth="1"/>
    <col min="13" max="13" width="9.28515625" style="4" hidden="1" customWidth="1"/>
    <col min="14" max="14" width="12.5703125" style="4" hidden="1" customWidth="1"/>
    <col min="15" max="15" width="8.85546875" style="4" hidden="1" customWidth="1"/>
    <col min="16" max="16" width="18.42578125" style="4" customWidth="1"/>
    <col min="17" max="17" width="13.7109375" bestFit="1" customWidth="1"/>
    <col min="18" max="18" width="14.85546875" bestFit="1" customWidth="1"/>
    <col min="19" max="19" width="1.85546875" bestFit="1" customWidth="1"/>
    <col min="20" max="27" width="6" bestFit="1" customWidth="1"/>
    <col min="28" max="29" width="7" bestFit="1" customWidth="1"/>
  </cols>
  <sheetData>
    <row r="1" spans="1:29" x14ac:dyDescent="0.25">
      <c r="B1" s="23"/>
      <c r="C1" s="23"/>
      <c r="D1" s="2"/>
      <c r="E1" s="2"/>
    </row>
    <row r="2" spans="1:29" x14ac:dyDescent="0.25">
      <c r="B2" s="23"/>
      <c r="C2" s="23"/>
      <c r="D2" s="2"/>
      <c r="E2" s="2"/>
    </row>
    <row r="3" spans="1:29" x14ac:dyDescent="0.25">
      <c r="B3" s="23"/>
      <c r="C3" s="23"/>
      <c r="D3" s="2"/>
      <c r="E3" s="2"/>
    </row>
    <row r="4" spans="1:29" x14ac:dyDescent="0.25">
      <c r="B4" s="23"/>
      <c r="C4" s="23"/>
      <c r="D4" s="2"/>
      <c r="E4" s="2"/>
    </row>
    <row r="5" spans="1:29" ht="19.149999999999999" customHeight="1" x14ac:dyDescent="0.25">
      <c r="A5" s="76" t="s">
        <v>101</v>
      </c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</row>
    <row r="6" spans="1:29" ht="14.45" customHeight="1" x14ac:dyDescent="0.25">
      <c r="A6" s="76" t="s">
        <v>102</v>
      </c>
      <c r="B6" s="76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</row>
    <row r="7" spans="1:29" ht="17.850000000000001" customHeight="1" x14ac:dyDescent="0.25">
      <c r="A7" s="76" t="s">
        <v>115</v>
      </c>
      <c r="B7" s="76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</row>
    <row r="8" spans="1:29" ht="15.75" customHeight="1" x14ac:dyDescent="0.25">
      <c r="A8" s="76" t="s">
        <v>77</v>
      </c>
      <c r="B8" s="76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</row>
    <row r="9" spans="1:29" ht="15.75" x14ac:dyDescent="0.25">
      <c r="A9" s="77" t="s">
        <v>103</v>
      </c>
      <c r="B9" s="77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</row>
    <row r="10" spans="1:29" x14ac:dyDescent="0.25">
      <c r="A10" s="8"/>
      <c r="B10" s="24"/>
      <c r="C10" s="6"/>
      <c r="D10" s="24"/>
      <c r="E10" s="24"/>
      <c r="F10" s="6"/>
      <c r="G10" s="24"/>
      <c r="H10" s="24"/>
      <c r="I10" s="24"/>
      <c r="J10" s="24"/>
      <c r="K10" s="24"/>
      <c r="L10" s="24"/>
      <c r="M10" s="24"/>
      <c r="N10" s="24"/>
      <c r="O10" s="24"/>
      <c r="P10" s="6"/>
      <c r="R10" s="1"/>
    </row>
    <row r="11" spans="1:29" ht="45" x14ac:dyDescent="0.25">
      <c r="A11" s="19" t="s">
        <v>0</v>
      </c>
      <c r="B11" s="25" t="s">
        <v>87</v>
      </c>
      <c r="C11" s="25" t="s">
        <v>88</v>
      </c>
      <c r="D11" s="25" t="s">
        <v>78</v>
      </c>
      <c r="E11" s="25" t="s">
        <v>90</v>
      </c>
      <c r="F11" s="25" t="s">
        <v>91</v>
      </c>
      <c r="G11" s="25" t="s">
        <v>92</v>
      </c>
      <c r="H11" s="25" t="s">
        <v>93</v>
      </c>
      <c r="I11" s="25" t="s">
        <v>94</v>
      </c>
      <c r="J11" s="25" t="s">
        <v>95</v>
      </c>
      <c r="K11" s="25" t="s">
        <v>96</v>
      </c>
      <c r="L11" s="25" t="s">
        <v>97</v>
      </c>
      <c r="M11" s="25" t="s">
        <v>98</v>
      </c>
      <c r="N11" s="25" t="s">
        <v>99</v>
      </c>
      <c r="O11" s="25" t="s">
        <v>100</v>
      </c>
      <c r="P11" s="25" t="s">
        <v>79</v>
      </c>
      <c r="R11" s="63"/>
      <c r="AB11" s="4"/>
      <c r="AC11" s="4"/>
    </row>
    <row r="12" spans="1:29" ht="15.75" x14ac:dyDescent="0.25">
      <c r="A12" s="9"/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R12" s="6"/>
      <c r="T12" s="2"/>
      <c r="U12" s="2"/>
      <c r="V12" s="2"/>
      <c r="W12" s="2"/>
      <c r="X12" s="2"/>
      <c r="Y12" s="2"/>
      <c r="Z12" s="2"/>
      <c r="AA12" s="2"/>
      <c r="AB12" s="2"/>
      <c r="AC12" s="2"/>
    </row>
    <row r="13" spans="1:29" ht="16.5" thickBot="1" x14ac:dyDescent="0.3">
      <c r="A13" s="10" t="s">
        <v>1</v>
      </c>
      <c r="B13" s="26">
        <f>+B14+B20+B30+B40+B48+B56+B66+B71+B74</f>
        <v>256643180</v>
      </c>
      <c r="C13" s="26">
        <f t="shared" ref="C13:O13" si="0">+C14+C20+C30+C40+C48+C56+C66+C71+C74</f>
        <v>55864363.280000001</v>
      </c>
      <c r="D13" s="26">
        <f t="shared" si="0"/>
        <v>11797265.85</v>
      </c>
      <c r="E13" s="26">
        <f t="shared" si="0"/>
        <v>12112542.52</v>
      </c>
      <c r="F13" s="26">
        <f>+F14+F20+F30+F40+F48+F56+F66+F71+F74</f>
        <v>20959340.809999999</v>
      </c>
      <c r="G13" s="26">
        <f t="shared" si="0"/>
        <v>20764068.050000001</v>
      </c>
      <c r="H13" s="26">
        <f t="shared" si="0"/>
        <v>15251533.279999999</v>
      </c>
      <c r="I13" s="26">
        <f>+I14+I20+I30+I40+I48+I56+I66+I71+I74</f>
        <v>23580842.290000003</v>
      </c>
      <c r="J13" s="26">
        <f t="shared" si="0"/>
        <v>0</v>
      </c>
      <c r="K13" s="26">
        <f t="shared" si="0"/>
        <v>0</v>
      </c>
      <c r="L13" s="26">
        <f t="shared" si="0"/>
        <v>0</v>
      </c>
      <c r="M13" s="26">
        <f t="shared" si="0"/>
        <v>0</v>
      </c>
      <c r="N13" s="26">
        <f t="shared" si="0"/>
        <v>0</v>
      </c>
      <c r="O13" s="26">
        <f t="shared" si="0"/>
        <v>0</v>
      </c>
      <c r="P13" s="26">
        <f>+P14+P20+P30+P40+P48+P56+P66+P71+P74</f>
        <v>104465592.80000001</v>
      </c>
      <c r="Q13" s="4"/>
      <c r="R13" s="6"/>
      <c r="T13" s="3"/>
    </row>
    <row r="14" spans="1:29" ht="15.75" thickBot="1" x14ac:dyDescent="0.3">
      <c r="A14" s="10" t="s">
        <v>86</v>
      </c>
      <c r="B14" s="27">
        <f>B15+B16+B17+B19+B18</f>
        <v>169712180</v>
      </c>
      <c r="C14" s="27">
        <f>C15+C16+C17+C19+C18</f>
        <v>755000</v>
      </c>
      <c r="D14" s="27">
        <f t="shared" ref="D14:O14" si="1">D15+D16+D17+D19+D18</f>
        <v>11453521.289999999</v>
      </c>
      <c r="E14" s="27">
        <f t="shared" si="1"/>
        <v>11764351.4</v>
      </c>
      <c r="F14" s="27">
        <f>F15+F16+F17+F19+F18</f>
        <v>11506503.969999999</v>
      </c>
      <c r="G14" s="27">
        <f t="shared" si="1"/>
        <v>12118202.879999999</v>
      </c>
      <c r="H14" s="27">
        <f t="shared" si="1"/>
        <v>11158410.279999999</v>
      </c>
      <c r="I14" s="27">
        <f t="shared" si="1"/>
        <v>18833905.240000002</v>
      </c>
      <c r="J14" s="27">
        <f t="shared" si="1"/>
        <v>0</v>
      </c>
      <c r="K14" s="27">
        <f t="shared" si="1"/>
        <v>0</v>
      </c>
      <c r="L14" s="27">
        <f t="shared" si="1"/>
        <v>0</v>
      </c>
      <c r="M14" s="27">
        <f t="shared" si="1"/>
        <v>0</v>
      </c>
      <c r="N14" s="27">
        <f t="shared" si="1"/>
        <v>0</v>
      </c>
      <c r="O14" s="27">
        <f t="shared" si="1"/>
        <v>0</v>
      </c>
      <c r="P14" s="67">
        <f>P15+P16+P17+P19+P18</f>
        <v>76834895.060000002</v>
      </c>
      <c r="Q14" s="22"/>
      <c r="R14" s="6"/>
      <c r="T14" s="3"/>
    </row>
    <row r="15" spans="1:29" x14ac:dyDescent="0.25">
      <c r="A15" s="11" t="s">
        <v>2</v>
      </c>
      <c r="B15" s="28">
        <v>124158543</v>
      </c>
      <c r="C15" s="64">
        <v>755000</v>
      </c>
      <c r="D15" s="64">
        <v>9084427.6699999999</v>
      </c>
      <c r="E15" s="64">
        <v>9480761</v>
      </c>
      <c r="F15" s="64">
        <v>9075946.5299999993</v>
      </c>
      <c r="G15" s="64">
        <v>9674211</v>
      </c>
      <c r="H15" s="30">
        <v>8857277.6699999999</v>
      </c>
      <c r="I15" s="62">
        <v>8829411</v>
      </c>
      <c r="J15" s="28"/>
      <c r="K15" s="28"/>
      <c r="L15" s="28"/>
      <c r="M15" s="28"/>
      <c r="N15" s="28"/>
      <c r="O15" s="28"/>
      <c r="P15" s="28">
        <f>SUM(D15:O15)</f>
        <v>55002034.870000005</v>
      </c>
    </row>
    <row r="16" spans="1:29" x14ac:dyDescent="0.25">
      <c r="A16" s="11" t="s">
        <v>3</v>
      </c>
      <c r="B16" s="30">
        <v>27410000</v>
      </c>
      <c r="C16" s="62"/>
      <c r="D16" s="62">
        <v>986600</v>
      </c>
      <c r="E16" s="62">
        <v>941600</v>
      </c>
      <c r="F16" s="62">
        <v>1051600</v>
      </c>
      <c r="G16" s="62">
        <v>1051600</v>
      </c>
      <c r="H16" s="62">
        <v>941600</v>
      </c>
      <c r="I16" s="62">
        <v>8659796.3200000003</v>
      </c>
      <c r="J16" s="28"/>
      <c r="K16" s="28"/>
      <c r="L16" s="28"/>
      <c r="M16" s="28"/>
      <c r="N16" s="28"/>
      <c r="O16" s="28"/>
      <c r="P16" s="28">
        <f>SUM(D16:O16)</f>
        <v>13632796.32</v>
      </c>
    </row>
    <row r="17" spans="1:18" x14ac:dyDescent="0.25">
      <c r="A17" s="12" t="s">
        <v>4</v>
      </c>
      <c r="B17" s="30">
        <v>500000</v>
      </c>
      <c r="C17" s="62"/>
      <c r="D17" s="62"/>
      <c r="E17" s="62"/>
      <c r="F17" s="62"/>
      <c r="G17" s="62"/>
      <c r="H17" s="62">
        <v>10849.5</v>
      </c>
      <c r="I17" s="30"/>
      <c r="J17" s="28"/>
      <c r="K17" s="28"/>
      <c r="L17" s="28"/>
      <c r="M17" s="28"/>
      <c r="N17" s="28"/>
      <c r="O17" s="28"/>
      <c r="P17" s="28">
        <f>SUM(D17:O17)</f>
        <v>10849.5</v>
      </c>
    </row>
    <row r="18" spans="1:18" s="7" customFormat="1" x14ac:dyDescent="0.25">
      <c r="A18" s="12" t="s">
        <v>5</v>
      </c>
      <c r="B18" s="30">
        <v>0</v>
      </c>
      <c r="C18" s="57"/>
      <c r="D18" s="57"/>
      <c r="E18" s="30"/>
      <c r="F18" s="30"/>
      <c r="G18" s="30"/>
      <c r="H18" s="30"/>
      <c r="I18" s="30"/>
      <c r="J18" s="28"/>
      <c r="K18" s="28"/>
      <c r="L18" s="28"/>
      <c r="M18" s="28"/>
      <c r="N18" s="28"/>
      <c r="O18" s="28"/>
      <c r="P18" s="28">
        <f>SUM(D18:O18)</f>
        <v>0</v>
      </c>
    </row>
    <row r="19" spans="1:18" ht="15.75" thickBot="1" x14ac:dyDescent="0.3">
      <c r="A19" s="12" t="s">
        <v>6</v>
      </c>
      <c r="B19" s="28">
        <v>17643637</v>
      </c>
      <c r="C19" s="57"/>
      <c r="D19" s="57">
        <v>1382493.62</v>
      </c>
      <c r="E19" s="30">
        <v>1341990.3999999999</v>
      </c>
      <c r="F19" s="30">
        <v>1378957.44</v>
      </c>
      <c r="G19" s="6">
        <v>1392391.88</v>
      </c>
      <c r="H19" s="6">
        <v>1348683.11</v>
      </c>
      <c r="I19" s="28">
        <v>1344697.92</v>
      </c>
      <c r="J19" s="28"/>
      <c r="K19" s="28"/>
      <c r="L19" s="28"/>
      <c r="M19" s="28"/>
      <c r="N19" s="28"/>
      <c r="O19" s="28"/>
      <c r="P19" s="28">
        <f>SUM(D19:O19)</f>
        <v>8189214.3700000001</v>
      </c>
    </row>
    <row r="20" spans="1:18" ht="15.75" thickBot="1" x14ac:dyDescent="0.3">
      <c r="A20" s="10" t="s">
        <v>7</v>
      </c>
      <c r="B20" s="53">
        <f>B21+B22+B23+B24+B25+B26+B27+B28+B29</f>
        <v>45119680</v>
      </c>
      <c r="C20" s="53">
        <f>C21+C22+C23+C24+C25+C26+C27+C28+C29</f>
        <v>3820647.59</v>
      </c>
      <c r="D20" s="53">
        <f t="shared" ref="D20" si="2">D21+D22+D23+D24+D25+D26+D27+D28+D29</f>
        <v>343744.56</v>
      </c>
      <c r="E20" s="53">
        <f t="shared" ref="E20" si="3">E21+E22+E23+E24+E25+E26+E27+E28+E29</f>
        <v>348191.12</v>
      </c>
      <c r="F20" s="53">
        <f t="shared" ref="F20" si="4">F21+F22+F23+F24+F25+F26+F27+F28+F29</f>
        <v>5232488.7799999993</v>
      </c>
      <c r="G20" s="53">
        <f t="shared" ref="G20:H20" si="5">G21+G22+G23+G24+G25+G26+G27+G28+G29</f>
        <v>3570272.47</v>
      </c>
      <c r="H20" s="53">
        <f t="shared" si="5"/>
        <v>3253963.19</v>
      </c>
      <c r="I20" s="53">
        <f t="shared" ref="I20" si="6">I21+I22+I23+I24+I25+I26+I27+I28+I29</f>
        <v>3701868.02</v>
      </c>
      <c r="J20" s="53">
        <f t="shared" ref="J20" si="7">J21+J22+J23+J24+J25+J26+J27+J28+J29</f>
        <v>0</v>
      </c>
      <c r="K20" s="53">
        <f t="shared" ref="K20" si="8">K21+K22+K23+K24+K25+K26+K27+K28+K29</f>
        <v>0</v>
      </c>
      <c r="L20" s="53">
        <f t="shared" ref="L20" si="9">L21+L22+L23+L24+L25+L26+L27+L28+L29</f>
        <v>0</v>
      </c>
      <c r="M20" s="53">
        <f t="shared" ref="M20" si="10">M21+M22+M23+M24+M25+M26+M27+M28+M29</f>
        <v>0</v>
      </c>
      <c r="N20" s="53">
        <f t="shared" ref="N20" si="11">N21+N22+N23+N24+N25+N26+N27+N28+N29</f>
        <v>0</v>
      </c>
      <c r="O20" s="53">
        <f t="shared" ref="O20" si="12">O21+O22+O23+O24+O25+O26+O27+O28+O29</f>
        <v>0</v>
      </c>
      <c r="P20" s="65">
        <f>P21+P22+P23+P24+P25+P26+P27+P28+P29</f>
        <v>16450528.140000001</v>
      </c>
      <c r="R20" s="6"/>
    </row>
    <row r="21" spans="1:18" x14ac:dyDescent="0.25">
      <c r="A21" s="11" t="s">
        <v>8</v>
      </c>
      <c r="B21" s="28">
        <v>20500680</v>
      </c>
      <c r="C21" s="54"/>
      <c r="D21" s="64">
        <v>133386</v>
      </c>
      <c r="E21" s="64">
        <v>165191.12</v>
      </c>
      <c r="F21" s="64">
        <v>2840000</v>
      </c>
      <c r="G21" s="64">
        <v>2172514.11</v>
      </c>
      <c r="H21" s="6">
        <v>1537099.63</v>
      </c>
      <c r="I21" s="28">
        <v>374483.34</v>
      </c>
      <c r="J21" s="28"/>
      <c r="K21" s="28"/>
      <c r="L21" s="28"/>
      <c r="M21" s="28"/>
      <c r="N21" s="28"/>
      <c r="O21" s="28"/>
      <c r="P21" s="28">
        <f>SUM(D21:O21)</f>
        <v>7222674.2000000002</v>
      </c>
    </row>
    <row r="22" spans="1:18" x14ac:dyDescent="0.25">
      <c r="A22" s="12" t="s">
        <v>9</v>
      </c>
      <c r="B22" s="30">
        <v>4740000</v>
      </c>
      <c r="C22" s="55"/>
      <c r="D22" s="55"/>
      <c r="E22" s="62">
        <v>177000</v>
      </c>
      <c r="F22" s="62">
        <v>699000</v>
      </c>
      <c r="G22" s="62">
        <v>27848</v>
      </c>
      <c r="H22" s="62">
        <v>526500</v>
      </c>
      <c r="I22" s="30">
        <v>295000</v>
      </c>
      <c r="J22" s="30"/>
      <c r="K22" s="30"/>
      <c r="L22" s="30"/>
      <c r="M22" s="30"/>
      <c r="N22" s="30"/>
      <c r="O22" s="30"/>
      <c r="P22" s="30">
        <f t="shared" ref="P22:P29" si="13">D22+E22+F22+G22+H22+I22</f>
        <v>1725348</v>
      </c>
    </row>
    <row r="23" spans="1:18" x14ac:dyDescent="0.25">
      <c r="A23" s="11" t="s">
        <v>10</v>
      </c>
      <c r="B23" s="30">
        <v>870000</v>
      </c>
      <c r="C23" s="55"/>
      <c r="D23" s="55"/>
      <c r="E23" s="30"/>
      <c r="F23" s="62">
        <v>4900</v>
      </c>
      <c r="G23" s="30"/>
      <c r="H23" s="30"/>
      <c r="I23" s="30"/>
      <c r="J23" s="30"/>
      <c r="K23" s="30"/>
      <c r="L23" s="30"/>
      <c r="M23" s="30"/>
      <c r="N23" s="30"/>
      <c r="O23" s="30"/>
      <c r="P23" s="30">
        <f t="shared" si="13"/>
        <v>4900</v>
      </c>
    </row>
    <row r="24" spans="1:18" x14ac:dyDescent="0.25">
      <c r="A24" s="11" t="s">
        <v>11</v>
      </c>
      <c r="B24" s="30">
        <v>600000</v>
      </c>
      <c r="C24" s="55"/>
      <c r="D24" s="55"/>
      <c r="E24" s="30"/>
      <c r="F24" s="30"/>
      <c r="G24" s="30"/>
      <c r="H24" s="30"/>
      <c r="I24" s="30">
        <v>2350</v>
      </c>
      <c r="J24" s="30"/>
      <c r="K24" s="30"/>
      <c r="L24" s="30"/>
      <c r="M24" s="30"/>
      <c r="N24" s="30"/>
      <c r="O24" s="30"/>
      <c r="P24" s="30">
        <f t="shared" si="13"/>
        <v>2350</v>
      </c>
    </row>
    <row r="25" spans="1:18" x14ac:dyDescent="0.25">
      <c r="A25" s="11" t="s">
        <v>12</v>
      </c>
      <c r="B25" s="30">
        <v>300000</v>
      </c>
      <c r="C25" s="55">
        <v>147500</v>
      </c>
      <c r="D25" s="55"/>
      <c r="E25" s="30"/>
      <c r="F25" s="30"/>
      <c r="G25" s="30"/>
      <c r="H25" s="62">
        <v>147500</v>
      </c>
      <c r="I25" s="30">
        <v>233640</v>
      </c>
      <c r="J25" s="30"/>
      <c r="K25" s="30"/>
      <c r="L25" s="30"/>
      <c r="M25" s="30"/>
      <c r="N25" s="30"/>
      <c r="O25" s="30"/>
      <c r="P25" s="30">
        <f t="shared" si="13"/>
        <v>381140</v>
      </c>
    </row>
    <row r="26" spans="1:18" x14ac:dyDescent="0.25">
      <c r="A26" s="11" t="s">
        <v>13</v>
      </c>
      <c r="B26" s="30">
        <v>1300000</v>
      </c>
      <c r="C26" s="55"/>
      <c r="D26" s="62">
        <v>192060.6</v>
      </c>
      <c r="E26" s="30"/>
      <c r="F26" s="30"/>
      <c r="G26" s="62">
        <v>20815.7</v>
      </c>
      <c r="H26" s="62">
        <v>67853.5</v>
      </c>
      <c r="I26" s="30"/>
      <c r="J26" s="30"/>
      <c r="K26" s="30"/>
      <c r="L26" s="30"/>
      <c r="M26" s="30"/>
      <c r="N26" s="30"/>
      <c r="O26" s="30"/>
      <c r="P26" s="30">
        <f t="shared" si="13"/>
        <v>280729.80000000005</v>
      </c>
    </row>
    <row r="27" spans="1:18" ht="42.75" x14ac:dyDescent="0.25">
      <c r="A27" s="11" t="s">
        <v>14</v>
      </c>
      <c r="B27" s="30">
        <v>566000</v>
      </c>
      <c r="C27" s="55">
        <f>404069.49+160955.93+10184.24-27049.53</f>
        <v>548160.12999999989</v>
      </c>
      <c r="D27" s="55"/>
      <c r="E27" s="30"/>
      <c r="F27" s="30"/>
      <c r="G27" s="30"/>
      <c r="H27" s="30"/>
      <c r="I27" s="30">
        <v>424776.4</v>
      </c>
      <c r="J27" s="30"/>
      <c r="K27" s="30"/>
      <c r="L27" s="30"/>
      <c r="M27" s="30"/>
      <c r="N27" s="30"/>
      <c r="O27" s="30"/>
      <c r="P27" s="30">
        <f t="shared" si="13"/>
        <v>424776.4</v>
      </c>
    </row>
    <row r="28" spans="1:18" ht="28.5" x14ac:dyDescent="0.25">
      <c r="A28" s="11" t="s">
        <v>15</v>
      </c>
      <c r="B28" s="30">
        <v>9043000</v>
      </c>
      <c r="C28" s="55">
        <f>118000+934202.46+340000-800000+1214590.5</f>
        <v>1806792.96</v>
      </c>
      <c r="D28" s="62">
        <v>6000</v>
      </c>
      <c r="E28" s="62">
        <v>6000</v>
      </c>
      <c r="F28" s="62">
        <v>833271.68</v>
      </c>
      <c r="G28" s="62">
        <v>745406.66</v>
      </c>
      <c r="H28" s="62">
        <v>421833.33</v>
      </c>
      <c r="I28" s="30">
        <v>1545042.72</v>
      </c>
      <c r="J28" s="30"/>
      <c r="K28" s="30"/>
      <c r="L28" s="30"/>
      <c r="M28" s="30"/>
      <c r="N28" s="30"/>
      <c r="O28" s="30"/>
      <c r="P28" s="30">
        <f t="shared" si="13"/>
        <v>3557554.39</v>
      </c>
    </row>
    <row r="29" spans="1:18" ht="15.75" thickBot="1" x14ac:dyDescent="0.3">
      <c r="A29" s="12" t="s">
        <v>16</v>
      </c>
      <c r="B29" s="32">
        <v>7200000</v>
      </c>
      <c r="C29" s="55">
        <f>468194.5+992434.28-142434.28</f>
        <v>1318194.5</v>
      </c>
      <c r="D29" s="62">
        <v>12297.96</v>
      </c>
      <c r="E29" s="30"/>
      <c r="F29" s="69">
        <v>855317.1</v>
      </c>
      <c r="G29" s="69">
        <v>603688</v>
      </c>
      <c r="H29" s="69">
        <v>553176.73</v>
      </c>
      <c r="I29" s="69">
        <v>826575.56</v>
      </c>
      <c r="J29" s="33"/>
      <c r="K29" s="33"/>
      <c r="L29" s="33"/>
      <c r="M29" s="33"/>
      <c r="N29" s="33"/>
      <c r="O29" s="33"/>
      <c r="P29" s="28">
        <f t="shared" si="13"/>
        <v>2851055.35</v>
      </c>
    </row>
    <row r="30" spans="1:18" ht="15.75" thickBot="1" x14ac:dyDescent="0.3">
      <c r="A30" s="10" t="s">
        <v>17</v>
      </c>
      <c r="B30" s="53">
        <f>B31+B32+B33+B34+B35+B36+B37+B38+B39</f>
        <v>28761570</v>
      </c>
      <c r="C30" s="53">
        <f>C31+C32+C33+C34+C35+C36+C37+C38+C39</f>
        <v>7034000</v>
      </c>
      <c r="D30" s="53">
        <f t="shared" ref="D30:O30" si="14">D31+D32+D33+D34+D35+D36+D37+D38+D39</f>
        <v>0</v>
      </c>
      <c r="E30" s="53">
        <f t="shared" si="14"/>
        <v>0</v>
      </c>
      <c r="F30" s="68">
        <f t="shared" si="14"/>
        <v>2385107.19</v>
      </c>
      <c r="G30" s="68">
        <f t="shared" si="14"/>
        <v>4524194.42</v>
      </c>
      <c r="H30" s="68">
        <f t="shared" si="14"/>
        <v>381863.81</v>
      </c>
      <c r="I30" s="68">
        <f t="shared" si="14"/>
        <v>270795.48</v>
      </c>
      <c r="J30" s="53">
        <f t="shared" si="14"/>
        <v>0</v>
      </c>
      <c r="K30" s="53">
        <f t="shared" si="14"/>
        <v>0</v>
      </c>
      <c r="L30" s="53">
        <f t="shared" si="14"/>
        <v>0</v>
      </c>
      <c r="M30" s="53">
        <f t="shared" si="14"/>
        <v>0</v>
      </c>
      <c r="N30" s="53">
        <f t="shared" si="14"/>
        <v>0</v>
      </c>
      <c r="O30" s="53">
        <f t="shared" si="14"/>
        <v>0</v>
      </c>
      <c r="P30" s="53">
        <f>P31+P32+P33+P34+P35+P36+P37+P38+P39</f>
        <v>7561960.8999999994</v>
      </c>
    </row>
    <row r="31" spans="1:18" x14ac:dyDescent="0.25">
      <c r="A31" s="12" t="s">
        <v>18</v>
      </c>
      <c r="B31" s="30">
        <v>1112975</v>
      </c>
      <c r="C31" s="54">
        <v>193600</v>
      </c>
      <c r="D31" s="28"/>
      <c r="E31" s="30"/>
      <c r="F31" s="62">
        <v>131871.49</v>
      </c>
      <c r="G31" s="6">
        <v>155861.85</v>
      </c>
      <c r="H31" s="30"/>
      <c r="I31" s="30"/>
      <c r="J31" s="30"/>
      <c r="K31" s="30"/>
      <c r="L31" s="30"/>
      <c r="M31" s="30"/>
      <c r="N31" s="30"/>
      <c r="O31" s="30"/>
      <c r="P31" s="30">
        <f t="shared" ref="P31:P39" si="15">SUM(D31:O31)</f>
        <v>287733.33999999997</v>
      </c>
    </row>
    <row r="32" spans="1:18" x14ac:dyDescent="0.25">
      <c r="A32" s="17" t="s">
        <v>19</v>
      </c>
      <c r="B32" s="30">
        <v>200000</v>
      </c>
      <c r="C32" s="55"/>
      <c r="D32" s="30"/>
      <c r="E32" s="30"/>
      <c r="F32" s="30"/>
      <c r="G32" s="30"/>
      <c r="H32" s="62">
        <v>5133</v>
      </c>
      <c r="I32" s="30"/>
      <c r="J32" s="30"/>
      <c r="K32" s="30"/>
      <c r="L32" s="30"/>
      <c r="M32" s="30"/>
      <c r="N32" s="30"/>
      <c r="O32" s="30"/>
      <c r="P32" s="30">
        <f t="shared" si="15"/>
        <v>5133</v>
      </c>
    </row>
    <row r="33" spans="1:18" x14ac:dyDescent="0.25">
      <c r="A33" s="18" t="s">
        <v>20</v>
      </c>
      <c r="B33" s="30">
        <v>4985210</v>
      </c>
      <c r="C33" s="55">
        <v>4950</v>
      </c>
      <c r="D33" s="30"/>
      <c r="E33" s="30"/>
      <c r="F33" s="62">
        <v>965830</v>
      </c>
      <c r="G33" s="62">
        <v>71024.2</v>
      </c>
      <c r="H33" s="62">
        <v>239540</v>
      </c>
      <c r="I33" s="30"/>
      <c r="J33" s="30"/>
      <c r="K33" s="30"/>
      <c r="L33" s="30"/>
      <c r="M33" s="30"/>
      <c r="N33" s="30"/>
      <c r="O33" s="30"/>
      <c r="P33" s="30">
        <f t="shared" si="15"/>
        <v>1276394.2</v>
      </c>
    </row>
    <row r="34" spans="1:18" x14ac:dyDescent="0.25">
      <c r="A34" s="17" t="s">
        <v>21</v>
      </c>
      <c r="B34" s="30">
        <v>100000</v>
      </c>
      <c r="C34" s="55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>
        <f t="shared" si="15"/>
        <v>0</v>
      </c>
    </row>
    <row r="35" spans="1:18" x14ac:dyDescent="0.25">
      <c r="A35" s="18" t="s">
        <v>22</v>
      </c>
      <c r="B35" s="30">
        <v>657600</v>
      </c>
      <c r="C35" s="55"/>
      <c r="D35" s="30"/>
      <c r="E35" s="30"/>
      <c r="F35" s="30"/>
      <c r="G35" s="30"/>
      <c r="H35" s="30"/>
      <c r="I35" s="6">
        <v>155760</v>
      </c>
      <c r="J35" s="30"/>
      <c r="K35" s="30"/>
      <c r="L35" s="30"/>
      <c r="M35" s="30"/>
      <c r="N35" s="30"/>
      <c r="O35" s="30"/>
      <c r="P35" s="30">
        <f t="shared" si="15"/>
        <v>155760</v>
      </c>
    </row>
    <row r="36" spans="1:18" ht="28.5" x14ac:dyDescent="0.25">
      <c r="A36" s="17" t="s">
        <v>23</v>
      </c>
      <c r="B36" s="30">
        <v>2000000</v>
      </c>
      <c r="C36" s="55">
        <f>96501.61+31081.2</f>
        <v>127582.81</v>
      </c>
      <c r="D36" s="30"/>
      <c r="E36" s="30"/>
      <c r="F36" s="30"/>
      <c r="G36" s="62">
        <v>91728.71</v>
      </c>
      <c r="H36" s="30">
        <v>778.8</v>
      </c>
      <c r="I36" s="30"/>
      <c r="J36" s="30"/>
      <c r="K36" s="30"/>
      <c r="L36" s="30"/>
      <c r="M36" s="30"/>
      <c r="N36" s="30"/>
      <c r="O36" s="30"/>
      <c r="P36" s="30">
        <f t="shared" si="15"/>
        <v>92507.510000000009</v>
      </c>
      <c r="R36" s="6"/>
    </row>
    <row r="37" spans="1:18" ht="28.5" x14ac:dyDescent="0.25">
      <c r="A37" s="17" t="s">
        <v>24</v>
      </c>
      <c r="B37" s="30">
        <v>10412500</v>
      </c>
      <c r="C37" s="55">
        <f>500000+611912.77-30000+25000+5000</f>
        <v>1111912.77</v>
      </c>
      <c r="D37" s="30"/>
      <c r="E37" s="30"/>
      <c r="F37" s="62">
        <v>747112.95999999996</v>
      </c>
      <c r="G37" s="62">
        <v>1569319.52</v>
      </c>
      <c r="H37" s="30"/>
      <c r="I37" s="62">
        <v>84607.48</v>
      </c>
      <c r="J37" s="30"/>
      <c r="K37" s="30"/>
      <c r="L37" s="30"/>
      <c r="M37" s="30"/>
      <c r="N37" s="30"/>
      <c r="O37" s="30"/>
      <c r="P37" s="30">
        <f t="shared" si="15"/>
        <v>2401039.96</v>
      </c>
      <c r="Q37" s="6"/>
    </row>
    <row r="38" spans="1:18" ht="28.5" x14ac:dyDescent="0.25">
      <c r="A38" s="17" t="s">
        <v>25</v>
      </c>
      <c r="B38" s="30">
        <v>0</v>
      </c>
      <c r="C38" s="55"/>
      <c r="D38" s="30"/>
      <c r="E38" s="30"/>
      <c r="F38" s="30"/>
      <c r="G38" s="30"/>
      <c r="H38" s="30"/>
      <c r="I38" s="62">
        <v>30428</v>
      </c>
      <c r="J38" s="30"/>
      <c r="K38" s="30"/>
      <c r="L38" s="30"/>
      <c r="M38" s="30"/>
      <c r="N38" s="30"/>
      <c r="O38" s="30"/>
      <c r="P38" s="30">
        <f t="shared" si="15"/>
        <v>30428</v>
      </c>
    </row>
    <row r="39" spans="1:18" ht="15.75" thickBot="1" x14ac:dyDescent="0.3">
      <c r="A39" s="17" t="s">
        <v>26</v>
      </c>
      <c r="B39" s="33">
        <v>9293285</v>
      </c>
      <c r="C39" s="56">
        <f>5967.85+47760.96+1517199.85+380631.17+3325240+128660+486821.27+26432-322758.68</f>
        <v>5595954.4199999999</v>
      </c>
      <c r="D39" s="33"/>
      <c r="E39" s="30"/>
      <c r="F39" s="62">
        <v>540292.74</v>
      </c>
      <c r="G39" s="6">
        <v>2636260.14</v>
      </c>
      <c r="H39" s="6">
        <v>136412.01</v>
      </c>
      <c r="I39" s="30"/>
      <c r="J39" s="30"/>
      <c r="K39" s="30"/>
      <c r="L39" s="30"/>
      <c r="M39" s="30"/>
      <c r="N39" s="30"/>
      <c r="O39" s="30"/>
      <c r="P39" s="30">
        <f t="shared" si="15"/>
        <v>3312964.8899999997</v>
      </c>
    </row>
    <row r="40" spans="1:18" s="5" customFormat="1" ht="15.75" thickBot="1" x14ac:dyDescent="0.3">
      <c r="A40" s="10" t="s">
        <v>27</v>
      </c>
      <c r="B40" s="27">
        <v>0</v>
      </c>
      <c r="C40" s="53">
        <f>C41+C42+C43+C44+C45+C46+C47</f>
        <v>0</v>
      </c>
      <c r="D40" s="53">
        <f>D41+D42+D43+D44+D45+D46+D47</f>
        <v>0</v>
      </c>
      <c r="E40" s="53">
        <f t="shared" ref="E40:P40" si="16">E41+E42+E43+E44+E45+E46+E47</f>
        <v>0</v>
      </c>
      <c r="F40" s="53">
        <f t="shared" si="16"/>
        <v>0</v>
      </c>
      <c r="G40" s="53">
        <f t="shared" si="16"/>
        <v>0</v>
      </c>
      <c r="H40" s="53">
        <f t="shared" si="16"/>
        <v>0</v>
      </c>
      <c r="I40" s="53">
        <f t="shared" si="16"/>
        <v>0</v>
      </c>
      <c r="J40" s="53">
        <f t="shared" si="16"/>
        <v>0</v>
      </c>
      <c r="K40" s="53">
        <f t="shared" si="16"/>
        <v>0</v>
      </c>
      <c r="L40" s="53">
        <f t="shared" si="16"/>
        <v>0</v>
      </c>
      <c r="M40" s="53">
        <f t="shared" si="16"/>
        <v>0</v>
      </c>
      <c r="N40" s="53">
        <f t="shared" si="16"/>
        <v>0</v>
      </c>
      <c r="O40" s="53">
        <f t="shared" si="16"/>
        <v>0</v>
      </c>
      <c r="P40" s="53">
        <f t="shared" si="16"/>
        <v>0</v>
      </c>
    </row>
    <row r="41" spans="1:18" ht="28.5" x14ac:dyDescent="0.25">
      <c r="A41" s="11" t="s">
        <v>28</v>
      </c>
      <c r="B41" s="28">
        <v>0</v>
      </c>
      <c r="C41" s="54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>
        <f t="shared" ref="P41:P47" si="17">SUM(D41:O41)</f>
        <v>0</v>
      </c>
    </row>
    <row r="42" spans="1:18" ht="28.5" x14ac:dyDescent="0.25">
      <c r="A42" s="11" t="s">
        <v>29</v>
      </c>
      <c r="B42" s="30">
        <v>0</v>
      </c>
      <c r="C42" s="57"/>
      <c r="D42" s="30"/>
      <c r="E42" s="30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>
        <f t="shared" si="17"/>
        <v>0</v>
      </c>
    </row>
    <row r="43" spans="1:18" ht="28.5" x14ac:dyDescent="0.25">
      <c r="A43" s="11" t="s">
        <v>30</v>
      </c>
      <c r="B43" s="30">
        <v>0</v>
      </c>
      <c r="C43" s="57"/>
      <c r="D43" s="30"/>
      <c r="E43" s="30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>
        <f t="shared" si="17"/>
        <v>0</v>
      </c>
    </row>
    <row r="44" spans="1:18" ht="28.5" x14ac:dyDescent="0.25">
      <c r="A44" s="11" t="s">
        <v>31</v>
      </c>
      <c r="B44" s="30">
        <v>0</v>
      </c>
      <c r="C44" s="57"/>
      <c r="D44" s="30"/>
      <c r="E44" s="30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>
        <f t="shared" si="17"/>
        <v>0</v>
      </c>
    </row>
    <row r="45" spans="1:18" ht="28.5" x14ac:dyDescent="0.25">
      <c r="A45" s="11" t="s">
        <v>32</v>
      </c>
      <c r="B45" s="30">
        <v>0</v>
      </c>
      <c r="C45" s="57"/>
      <c r="D45" s="30"/>
      <c r="E45" s="30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>
        <f t="shared" si="17"/>
        <v>0</v>
      </c>
    </row>
    <row r="46" spans="1:18" ht="28.5" x14ac:dyDescent="0.25">
      <c r="A46" s="11" t="s">
        <v>33</v>
      </c>
      <c r="B46" s="30">
        <v>0</v>
      </c>
      <c r="C46" s="57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28">
        <f t="shared" si="17"/>
        <v>0</v>
      </c>
    </row>
    <row r="47" spans="1:18" ht="29.25" thickBot="1" x14ac:dyDescent="0.3">
      <c r="A47" s="11" t="s">
        <v>34</v>
      </c>
      <c r="B47" s="33">
        <v>0</v>
      </c>
      <c r="C47" s="58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28">
        <f t="shared" si="17"/>
        <v>0</v>
      </c>
    </row>
    <row r="48" spans="1:18" ht="15.75" thickBot="1" x14ac:dyDescent="0.3">
      <c r="A48" s="10" t="s">
        <v>35</v>
      </c>
      <c r="B48" s="27">
        <v>0</v>
      </c>
      <c r="C48" s="53">
        <f>C49+C50+C51+C52+C53+C54+C55</f>
        <v>0</v>
      </c>
      <c r="D48" s="53">
        <f>D49+D50+D51+D52+D53+D54+D55</f>
        <v>0</v>
      </c>
      <c r="E48" s="27">
        <v>0</v>
      </c>
      <c r="F48" s="27">
        <f>F49+F50+F51+F52+F53+F54+F55</f>
        <v>0</v>
      </c>
      <c r="G48" s="27">
        <f t="shared" ref="G48:P48" si="18">G49+G50+G51+G52+G53+G54+G55</f>
        <v>0</v>
      </c>
      <c r="H48" s="27">
        <f t="shared" si="18"/>
        <v>0</v>
      </c>
      <c r="I48" s="27"/>
      <c r="J48" s="27"/>
      <c r="K48" s="27"/>
      <c r="L48" s="27"/>
      <c r="M48" s="27"/>
      <c r="N48" s="27"/>
      <c r="O48" s="27"/>
      <c r="P48" s="27">
        <f t="shared" si="18"/>
        <v>0</v>
      </c>
    </row>
    <row r="49" spans="1:19" ht="28.9" customHeight="1" x14ac:dyDescent="0.25">
      <c r="A49" s="11" t="s">
        <v>36</v>
      </c>
      <c r="B49" s="28">
        <v>0</v>
      </c>
      <c r="C49" s="52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>
        <f t="shared" ref="P49:P55" si="19">SUM(D49:O49)</f>
        <v>0</v>
      </c>
    </row>
    <row r="50" spans="1:19" ht="28.5" x14ac:dyDescent="0.25">
      <c r="A50" s="11" t="s">
        <v>37</v>
      </c>
      <c r="B50" s="30">
        <v>0</v>
      </c>
      <c r="C50" s="57"/>
      <c r="D50" s="30"/>
      <c r="E50" s="30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>
        <f t="shared" si="19"/>
        <v>0</v>
      </c>
    </row>
    <row r="51" spans="1:19" ht="28.5" x14ac:dyDescent="0.25">
      <c r="A51" s="11" t="s">
        <v>38</v>
      </c>
      <c r="B51" s="30">
        <v>0</v>
      </c>
      <c r="C51" s="57"/>
      <c r="D51" s="30"/>
      <c r="E51" s="30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>
        <f t="shared" si="19"/>
        <v>0</v>
      </c>
    </row>
    <row r="52" spans="1:19" ht="28.5" x14ac:dyDescent="0.25">
      <c r="A52" s="11" t="s">
        <v>39</v>
      </c>
      <c r="B52" s="30">
        <v>0</v>
      </c>
      <c r="C52" s="57"/>
      <c r="D52" s="30"/>
      <c r="E52" s="30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>
        <f t="shared" si="19"/>
        <v>0</v>
      </c>
    </row>
    <row r="53" spans="1:19" ht="28.5" x14ac:dyDescent="0.25">
      <c r="A53" s="11" t="s">
        <v>40</v>
      </c>
      <c r="B53" s="30">
        <v>0</v>
      </c>
      <c r="C53" s="57"/>
      <c r="D53" s="30"/>
      <c r="E53" s="30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>
        <f t="shared" si="19"/>
        <v>0</v>
      </c>
    </row>
    <row r="54" spans="1:19" ht="28.5" x14ac:dyDescent="0.25">
      <c r="A54" s="11" t="s">
        <v>41</v>
      </c>
      <c r="B54" s="30">
        <v>0</v>
      </c>
      <c r="C54" s="57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28">
        <f t="shared" si="19"/>
        <v>0</v>
      </c>
    </row>
    <row r="55" spans="1:19" ht="29.25" thickBot="1" x14ac:dyDescent="0.3">
      <c r="A55" s="11" t="s">
        <v>42</v>
      </c>
      <c r="B55" s="33">
        <v>0</v>
      </c>
      <c r="C55" s="58"/>
      <c r="D55" s="33"/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28">
        <f t="shared" si="19"/>
        <v>0</v>
      </c>
    </row>
    <row r="56" spans="1:19" ht="29.25" thickBot="1" x14ac:dyDescent="0.3">
      <c r="A56" s="10" t="s">
        <v>43</v>
      </c>
      <c r="B56" s="53">
        <f>B57+B58+B59+B60+B61+B62+B63+B64+B65</f>
        <v>5049750</v>
      </c>
      <c r="C56" s="53">
        <f>C57+C58+C59+C60+C61+C62+C63+C64+C65</f>
        <v>4476036.01</v>
      </c>
      <c r="D56" s="53">
        <f>D57+D58+D59+D60+D61+D62+D63+D64+D65</f>
        <v>0</v>
      </c>
      <c r="E56" s="53">
        <f t="shared" ref="E56:O56" si="20">E57+E58+E59+E60+E61+E62+E63+E64+E65</f>
        <v>0</v>
      </c>
      <c r="F56" s="53">
        <f t="shared" si="20"/>
        <v>1835240.87</v>
      </c>
      <c r="G56" s="53">
        <f t="shared" si="20"/>
        <v>35400</v>
      </c>
      <c r="H56" s="53">
        <f t="shared" si="20"/>
        <v>99120</v>
      </c>
      <c r="I56" s="53">
        <f t="shared" si="20"/>
        <v>215473.55</v>
      </c>
      <c r="J56" s="53">
        <f t="shared" si="20"/>
        <v>0</v>
      </c>
      <c r="K56" s="53">
        <f t="shared" si="20"/>
        <v>0</v>
      </c>
      <c r="L56" s="53">
        <f t="shared" si="20"/>
        <v>0</v>
      </c>
      <c r="M56" s="53">
        <f t="shared" si="20"/>
        <v>0</v>
      </c>
      <c r="N56" s="53">
        <f t="shared" si="20"/>
        <v>0</v>
      </c>
      <c r="O56" s="53">
        <f t="shared" si="20"/>
        <v>0</v>
      </c>
      <c r="P56" s="53">
        <f>P57+P58+P59+P60+P61+P62+P63+P64+P65</f>
        <v>2185234.42</v>
      </c>
      <c r="S56" s="6"/>
    </row>
    <row r="57" spans="1:19" x14ac:dyDescent="0.25">
      <c r="A57" s="11" t="s">
        <v>44</v>
      </c>
      <c r="B57" s="33">
        <v>1584000</v>
      </c>
      <c r="C57" s="55">
        <v>960225.2</v>
      </c>
      <c r="D57" s="33"/>
      <c r="E57" s="30"/>
      <c r="F57" s="62">
        <v>1094494.54</v>
      </c>
      <c r="G57" s="6">
        <v>35400</v>
      </c>
      <c r="H57" s="30"/>
      <c r="I57" s="6">
        <v>215473.55</v>
      </c>
      <c r="J57" s="30"/>
      <c r="K57" s="30"/>
      <c r="L57" s="30"/>
      <c r="M57" s="30"/>
      <c r="N57" s="30"/>
      <c r="O57" s="30"/>
      <c r="P57" s="30">
        <f>SUM(D57:O57)</f>
        <v>1345368.09</v>
      </c>
    </row>
    <row r="58" spans="1:19" ht="28.5" x14ac:dyDescent="0.25">
      <c r="A58" s="11" t="s">
        <v>45</v>
      </c>
      <c r="B58" s="30">
        <v>38000</v>
      </c>
      <c r="C58" s="55">
        <v>45000</v>
      </c>
      <c r="D58" s="30"/>
      <c r="E58" s="30"/>
      <c r="F58" s="62">
        <v>43388.6</v>
      </c>
      <c r="G58" s="30"/>
      <c r="H58" s="30"/>
      <c r="I58" s="30"/>
      <c r="J58" s="30"/>
      <c r="K58" s="30"/>
      <c r="L58" s="30"/>
      <c r="M58" s="30"/>
      <c r="N58" s="30"/>
      <c r="O58" s="30"/>
      <c r="P58" s="30">
        <f>SUM(D58:O58)</f>
        <v>43388.6</v>
      </c>
    </row>
    <row r="59" spans="1:19" ht="28.5" x14ac:dyDescent="0.25">
      <c r="A59" s="11" t="s">
        <v>46</v>
      </c>
      <c r="B59" s="30"/>
      <c r="C59" s="57"/>
      <c r="D59" s="30"/>
      <c r="E59" s="30"/>
      <c r="F59" s="30"/>
      <c r="G59" s="30"/>
      <c r="H59" s="30"/>
      <c r="I59" s="30"/>
      <c r="J59" s="30"/>
      <c r="K59" s="30"/>
      <c r="L59" s="30"/>
      <c r="M59" s="30"/>
      <c r="N59" s="30"/>
      <c r="O59" s="30"/>
      <c r="P59" s="30">
        <f t="shared" ref="P59:P62" si="21">SUM(D59:O59)</f>
        <v>0</v>
      </c>
    </row>
    <row r="60" spans="1:19" ht="28.5" x14ac:dyDescent="0.25">
      <c r="A60" s="11" t="s">
        <v>47</v>
      </c>
      <c r="B60" s="30">
        <v>1500000</v>
      </c>
      <c r="C60" s="57"/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>
        <f t="shared" si="21"/>
        <v>0</v>
      </c>
    </row>
    <row r="61" spans="1:19" ht="23.45" customHeight="1" x14ac:dyDescent="0.25">
      <c r="A61" s="11" t="s">
        <v>48</v>
      </c>
      <c r="B61" s="30">
        <v>727750</v>
      </c>
      <c r="C61" s="57">
        <f>1150186.09+481965.92+379225.36+1424033.44</f>
        <v>3435410.81</v>
      </c>
      <c r="D61" s="30"/>
      <c r="E61" s="30"/>
      <c r="F61" s="62">
        <v>697357.73</v>
      </c>
      <c r="G61" s="30"/>
      <c r="H61" s="6">
        <v>99120</v>
      </c>
      <c r="I61" s="30"/>
      <c r="J61" s="30"/>
      <c r="K61" s="30"/>
      <c r="L61" s="30"/>
      <c r="M61" s="30"/>
      <c r="N61" s="30"/>
      <c r="O61" s="30"/>
      <c r="P61" s="30">
        <f>SUM(D61:O61)</f>
        <v>796477.73</v>
      </c>
    </row>
    <row r="62" spans="1:19" x14ac:dyDescent="0.25">
      <c r="A62" s="11" t="s">
        <v>49</v>
      </c>
      <c r="B62" s="30">
        <v>1200000</v>
      </c>
      <c r="C62" s="57">
        <v>35400</v>
      </c>
      <c r="D62" s="30"/>
      <c r="E62" s="30"/>
      <c r="F62" s="30"/>
      <c r="G62" s="30"/>
      <c r="H62" s="30"/>
      <c r="I62" s="30"/>
      <c r="J62" s="30"/>
      <c r="K62" s="30"/>
      <c r="L62" s="30"/>
      <c r="M62" s="30"/>
      <c r="N62" s="30"/>
      <c r="O62" s="30"/>
      <c r="P62" s="30">
        <f t="shared" si="21"/>
        <v>0</v>
      </c>
    </row>
    <row r="63" spans="1:19" x14ac:dyDescent="0.25">
      <c r="A63" s="11" t="s">
        <v>50</v>
      </c>
      <c r="B63" s="30"/>
      <c r="C63" s="57"/>
      <c r="D63" s="30"/>
      <c r="E63" s="30"/>
      <c r="F63" s="30"/>
      <c r="G63" s="30"/>
      <c r="H63" s="30"/>
      <c r="I63" s="30"/>
      <c r="J63" s="30"/>
      <c r="K63" s="30"/>
      <c r="L63" s="30"/>
      <c r="M63" s="30"/>
      <c r="N63" s="30"/>
      <c r="O63" s="30"/>
      <c r="P63" s="30">
        <f t="shared" ref="P63:P65" si="22">SUM(D63:O63)</f>
        <v>0</v>
      </c>
    </row>
    <row r="64" spans="1:19" x14ac:dyDescent="0.25">
      <c r="A64" s="11" t="s">
        <v>51</v>
      </c>
      <c r="B64" s="30"/>
      <c r="C64" s="57"/>
      <c r="D64" s="30"/>
      <c r="E64" s="30"/>
      <c r="F64" s="30"/>
      <c r="G64" s="30"/>
      <c r="H64" s="30"/>
      <c r="I64" s="30"/>
      <c r="J64" s="30"/>
      <c r="K64" s="30"/>
      <c r="L64" s="30"/>
      <c r="M64" s="30"/>
      <c r="N64" s="30"/>
      <c r="O64" s="30"/>
      <c r="P64" s="30">
        <f t="shared" si="22"/>
        <v>0</v>
      </c>
    </row>
    <row r="65" spans="1:18" ht="29.25" thickBot="1" x14ac:dyDescent="0.3">
      <c r="A65" s="11" t="s">
        <v>52</v>
      </c>
      <c r="B65" s="33"/>
      <c r="C65" s="58"/>
      <c r="D65" s="33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>
        <f t="shared" si="22"/>
        <v>0</v>
      </c>
    </row>
    <row r="66" spans="1:18" ht="15.75" thickBot="1" x14ac:dyDescent="0.3">
      <c r="A66" s="10" t="s">
        <v>53</v>
      </c>
      <c r="B66" s="59">
        <f>B67+B68+B69+B70</f>
        <v>8000000</v>
      </c>
      <c r="C66" s="59">
        <f>C67+C68+C69+C70</f>
        <v>39778679.68</v>
      </c>
      <c r="D66" s="59">
        <f>D67+D68+D69+D70</f>
        <v>0</v>
      </c>
      <c r="E66" s="59">
        <f t="shared" ref="E66:O66" si="23">E67+E68+E69+E70</f>
        <v>0</v>
      </c>
      <c r="F66" s="59">
        <f t="shared" si="23"/>
        <v>0</v>
      </c>
      <c r="G66" s="59">
        <f t="shared" si="23"/>
        <v>515998.28</v>
      </c>
      <c r="H66" s="59">
        <f>H67+H68+H69+H70</f>
        <v>358176</v>
      </c>
      <c r="I66" s="59">
        <f t="shared" si="23"/>
        <v>558800</v>
      </c>
      <c r="J66" s="59">
        <f t="shared" si="23"/>
        <v>0</v>
      </c>
      <c r="K66" s="59">
        <f t="shared" si="23"/>
        <v>0</v>
      </c>
      <c r="L66" s="59">
        <f t="shared" si="23"/>
        <v>0</v>
      </c>
      <c r="M66" s="59">
        <f t="shared" si="23"/>
        <v>0</v>
      </c>
      <c r="N66" s="59">
        <f t="shared" si="23"/>
        <v>0</v>
      </c>
      <c r="O66" s="59">
        <f t="shared" si="23"/>
        <v>0</v>
      </c>
      <c r="P66" s="66">
        <f>P67+P68+P69+P70</f>
        <v>1432974.28</v>
      </c>
    </row>
    <row r="67" spans="1:18" x14ac:dyDescent="0.25">
      <c r="A67" s="11" t="s">
        <v>54</v>
      </c>
      <c r="B67" s="28">
        <v>8000000</v>
      </c>
      <c r="C67" s="52">
        <v>36000000</v>
      </c>
      <c r="D67" s="28"/>
      <c r="E67" s="28"/>
      <c r="F67" s="28"/>
      <c r="G67" s="64">
        <v>515998.28</v>
      </c>
      <c r="H67" s="64">
        <v>358176</v>
      </c>
      <c r="I67" s="28"/>
      <c r="J67" s="28"/>
      <c r="K67" s="28"/>
      <c r="L67" s="28"/>
      <c r="M67" s="28"/>
      <c r="N67" s="28"/>
      <c r="O67" s="28"/>
      <c r="P67" s="28">
        <f>SUM(D67:O67)</f>
        <v>874174.28</v>
      </c>
    </row>
    <row r="68" spans="1:18" x14ac:dyDescent="0.25">
      <c r="A68" s="11" t="s">
        <v>55</v>
      </c>
      <c r="B68" s="30">
        <v>0</v>
      </c>
      <c r="C68" s="57">
        <v>3778679.68</v>
      </c>
      <c r="D68" s="30"/>
      <c r="E68" s="30"/>
      <c r="F68" s="28"/>
      <c r="G68" s="30"/>
      <c r="H68" s="30"/>
      <c r="I68" s="62">
        <v>558800</v>
      </c>
      <c r="J68" s="30"/>
      <c r="K68" s="30"/>
      <c r="L68" s="30"/>
      <c r="M68" s="30"/>
      <c r="N68" s="30"/>
      <c r="O68" s="30"/>
      <c r="P68" s="30">
        <f>SUM(D68:O68)</f>
        <v>558800</v>
      </c>
    </row>
    <row r="69" spans="1:18" ht="28.5" x14ac:dyDescent="0.25">
      <c r="A69" s="11" t="s">
        <v>56</v>
      </c>
      <c r="B69" s="28">
        <v>0</v>
      </c>
      <c r="C69" s="52"/>
      <c r="D69" s="28"/>
      <c r="E69" s="28"/>
      <c r="F69" s="28"/>
      <c r="G69" s="30"/>
      <c r="H69" s="30"/>
      <c r="I69" s="30"/>
      <c r="J69" s="30"/>
      <c r="K69" s="30"/>
      <c r="L69" s="30"/>
      <c r="M69" s="30"/>
      <c r="N69" s="30"/>
      <c r="O69" s="30"/>
      <c r="P69" s="30">
        <f>SUM(D69:O69)</f>
        <v>0</v>
      </c>
      <c r="R69" s="6"/>
    </row>
    <row r="70" spans="1:18" ht="43.5" thickBot="1" x14ac:dyDescent="0.3">
      <c r="A70" s="11" t="s">
        <v>57</v>
      </c>
      <c r="B70" s="32">
        <v>0</v>
      </c>
      <c r="C70" s="60"/>
      <c r="D70" s="32"/>
      <c r="E70" s="32"/>
      <c r="F70" s="33"/>
      <c r="G70" s="32"/>
      <c r="H70" s="32"/>
      <c r="I70" s="33"/>
      <c r="J70" s="33"/>
      <c r="K70" s="33"/>
      <c r="L70" s="33"/>
      <c r="M70" s="33"/>
      <c r="N70" s="33"/>
      <c r="O70" s="33"/>
      <c r="P70" s="33">
        <f>SUM(D70:O70)</f>
        <v>0</v>
      </c>
    </row>
    <row r="71" spans="1:18" ht="29.25" thickBot="1" x14ac:dyDescent="0.3">
      <c r="A71" s="10" t="s">
        <v>58</v>
      </c>
      <c r="B71" s="35">
        <v>0</v>
      </c>
      <c r="C71" s="61"/>
      <c r="D71" s="36"/>
      <c r="E71" s="36"/>
      <c r="F71" s="37"/>
      <c r="G71" s="37"/>
      <c r="H71" s="37"/>
      <c r="I71" s="37"/>
      <c r="J71" s="37"/>
      <c r="K71" s="37"/>
      <c r="L71" s="37"/>
      <c r="M71" s="37"/>
      <c r="N71" s="37"/>
      <c r="O71" s="37"/>
      <c r="P71" s="38">
        <f>B71+C71+D71+E71</f>
        <v>0</v>
      </c>
    </row>
    <row r="72" spans="1:18" x14ac:dyDescent="0.25">
      <c r="A72" s="11" t="s">
        <v>59</v>
      </c>
      <c r="B72" s="28">
        <v>0</v>
      </c>
      <c r="C72" s="52"/>
      <c r="D72" s="28"/>
      <c r="E72" s="28"/>
      <c r="F72" s="28"/>
      <c r="G72" s="28"/>
      <c r="H72" s="28"/>
      <c r="I72" s="28"/>
      <c r="J72" s="28"/>
      <c r="K72" s="28"/>
      <c r="L72" s="28"/>
      <c r="M72" s="28"/>
      <c r="N72" s="28"/>
      <c r="O72" s="28"/>
      <c r="P72" s="28">
        <f t="shared" ref="P72:P77" si="24">B72+C72+D72+E72</f>
        <v>0</v>
      </c>
    </row>
    <row r="73" spans="1:18" ht="29.25" thickBot="1" x14ac:dyDescent="0.3">
      <c r="A73" s="11" t="s">
        <v>60</v>
      </c>
      <c r="B73" s="33">
        <v>0</v>
      </c>
      <c r="C73" s="58"/>
      <c r="D73" s="33"/>
      <c r="E73" s="33"/>
      <c r="F73" s="33"/>
      <c r="G73" s="33"/>
      <c r="H73" s="33"/>
      <c r="I73" s="33"/>
      <c r="J73" s="33"/>
      <c r="K73" s="33"/>
      <c r="L73" s="33"/>
      <c r="M73" s="33"/>
      <c r="N73" s="33"/>
      <c r="O73" s="33"/>
      <c r="P73" s="33">
        <f t="shared" si="24"/>
        <v>0</v>
      </c>
    </row>
    <row r="74" spans="1:18" ht="15.75" thickBot="1" x14ac:dyDescent="0.3">
      <c r="A74" s="10" t="s">
        <v>61</v>
      </c>
      <c r="B74" s="35">
        <v>0</v>
      </c>
      <c r="C74" s="61"/>
      <c r="D74" s="36"/>
      <c r="E74" s="36"/>
      <c r="F74" s="37"/>
      <c r="G74" s="37"/>
      <c r="H74" s="37"/>
      <c r="I74" s="37"/>
      <c r="J74" s="37"/>
      <c r="K74" s="37"/>
      <c r="L74" s="37"/>
      <c r="M74" s="37"/>
      <c r="N74" s="37"/>
      <c r="O74" s="37"/>
      <c r="P74" s="38">
        <f t="shared" si="24"/>
        <v>0</v>
      </c>
    </row>
    <row r="75" spans="1:18" x14ac:dyDescent="0.25">
      <c r="A75" s="12" t="s">
        <v>62</v>
      </c>
      <c r="B75" s="28">
        <v>0</v>
      </c>
      <c r="C75" s="52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>
        <f t="shared" si="24"/>
        <v>0</v>
      </c>
    </row>
    <row r="76" spans="1:18" x14ac:dyDescent="0.25">
      <c r="A76" s="12" t="s">
        <v>63</v>
      </c>
      <c r="B76" s="30">
        <v>0</v>
      </c>
      <c r="C76" s="57"/>
      <c r="D76" s="30"/>
      <c r="E76" s="30"/>
      <c r="F76" s="30"/>
      <c r="G76" s="30"/>
      <c r="H76" s="30"/>
      <c r="I76" s="30"/>
      <c r="J76" s="30"/>
      <c r="K76" s="30"/>
      <c r="L76" s="30"/>
      <c r="M76" s="30"/>
      <c r="N76" s="30"/>
      <c r="O76" s="30"/>
      <c r="P76" s="30">
        <f t="shared" si="24"/>
        <v>0</v>
      </c>
      <c r="R76" s="6"/>
    </row>
    <row r="77" spans="1:18" ht="29.25" thickBot="1" x14ac:dyDescent="0.3">
      <c r="A77" s="11" t="s">
        <v>64</v>
      </c>
      <c r="B77" s="32">
        <v>0</v>
      </c>
      <c r="C77" s="60"/>
      <c r="D77" s="32"/>
      <c r="E77" s="32"/>
      <c r="F77" s="32"/>
      <c r="G77" s="32"/>
      <c r="H77" s="32"/>
      <c r="I77" s="32"/>
      <c r="J77" s="32"/>
      <c r="K77" s="32"/>
      <c r="L77" s="32"/>
      <c r="M77" s="32"/>
      <c r="N77" s="32"/>
      <c r="O77" s="32"/>
      <c r="P77" s="32">
        <f t="shared" si="24"/>
        <v>0</v>
      </c>
    </row>
    <row r="78" spans="1:18" ht="15.75" thickBot="1" x14ac:dyDescent="0.3">
      <c r="A78" s="21" t="s">
        <v>65</v>
      </c>
      <c r="B78" s="39">
        <f>B14+B20+B30+B40+B48+B56+B66+B71+B74</f>
        <v>256643180</v>
      </c>
      <c r="C78" s="39">
        <f>C14+C20+C30+C40+C48+C56+C66+C71+C74</f>
        <v>55864363.280000001</v>
      </c>
      <c r="D78" s="39">
        <f t="shared" ref="D78:O78" si="25">D14+D20+D30+D40+D48+D56+D66+D71+D74</f>
        <v>11797265.85</v>
      </c>
      <c r="E78" s="39">
        <f t="shared" si="25"/>
        <v>12112542.52</v>
      </c>
      <c r="F78" s="39">
        <f>F14+F20+F30+F40+F48+F56+F66+F71+F74</f>
        <v>20959340.809999999</v>
      </c>
      <c r="G78" s="39">
        <f t="shared" si="25"/>
        <v>20764068.050000001</v>
      </c>
      <c r="H78" s="39">
        <f>H14+H20+H30+H40+H48+H56+H66+H71+H74</f>
        <v>15251533.279999999</v>
      </c>
      <c r="I78" s="39">
        <f t="shared" si="25"/>
        <v>23580842.290000003</v>
      </c>
      <c r="J78" s="39">
        <f t="shared" si="25"/>
        <v>0</v>
      </c>
      <c r="K78" s="39">
        <f t="shared" si="25"/>
        <v>0</v>
      </c>
      <c r="L78" s="39">
        <f t="shared" si="25"/>
        <v>0</v>
      </c>
      <c r="M78" s="39">
        <f t="shared" si="25"/>
        <v>0</v>
      </c>
      <c r="N78" s="39">
        <f t="shared" si="25"/>
        <v>0</v>
      </c>
      <c r="O78" s="39">
        <f t="shared" si="25"/>
        <v>0</v>
      </c>
      <c r="P78" s="39">
        <f>P14+P20+P30+P40+P48+P56+P66+P71+P74</f>
        <v>104465592.80000001</v>
      </c>
    </row>
    <row r="79" spans="1:18" ht="15.75" thickBot="1" x14ac:dyDescent="0.3">
      <c r="A79" s="13"/>
      <c r="B79" s="40">
        <v>0</v>
      </c>
      <c r="C79" s="34"/>
      <c r="D79" s="33"/>
      <c r="E79" s="33"/>
      <c r="F79" s="33"/>
      <c r="G79" s="33"/>
      <c r="H79" s="33"/>
      <c r="I79" s="33"/>
      <c r="J79" s="33"/>
      <c r="K79" s="33"/>
      <c r="L79" s="33"/>
      <c r="M79" s="33"/>
      <c r="N79" s="33"/>
      <c r="O79" s="33"/>
      <c r="P79" s="33">
        <f t="shared" ref="P79:P92" si="26">B79+C79+D79+E79</f>
        <v>0</v>
      </c>
    </row>
    <row r="80" spans="1:18" ht="15.75" thickBot="1" x14ac:dyDescent="0.3">
      <c r="A80" s="14" t="s">
        <v>66</v>
      </c>
      <c r="B80" s="35">
        <v>0</v>
      </c>
      <c r="C80" s="41"/>
      <c r="D80" s="42"/>
      <c r="E80" s="43"/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45">
        <f t="shared" si="26"/>
        <v>0</v>
      </c>
      <c r="Q80" s="63">
        <f>+P78-P93</f>
        <v>0</v>
      </c>
    </row>
    <row r="81" spans="1:18" x14ac:dyDescent="0.25">
      <c r="A81" s="10" t="s">
        <v>67</v>
      </c>
      <c r="B81" s="28">
        <v>0</v>
      </c>
      <c r="C81" s="29"/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29">
        <f t="shared" si="26"/>
        <v>0</v>
      </c>
    </row>
    <row r="82" spans="1:18" ht="28.5" x14ac:dyDescent="0.25">
      <c r="A82" s="11" t="s">
        <v>68</v>
      </c>
      <c r="B82" s="30">
        <v>0</v>
      </c>
      <c r="C82" s="31"/>
      <c r="D82" s="31"/>
      <c r="E82" s="31"/>
      <c r="F82" s="31"/>
      <c r="G82" s="31"/>
      <c r="H82" s="31"/>
      <c r="I82" s="31"/>
      <c r="J82" s="31"/>
      <c r="K82" s="31"/>
      <c r="L82" s="31"/>
      <c r="M82" s="31"/>
      <c r="N82" s="31"/>
      <c r="O82" s="31"/>
      <c r="P82" s="31">
        <f t="shared" si="26"/>
        <v>0</v>
      </c>
    </row>
    <row r="83" spans="1:18" ht="29.25" thickBot="1" x14ac:dyDescent="0.3">
      <c r="A83" s="11" t="s">
        <v>69</v>
      </c>
      <c r="B83" s="30">
        <v>0</v>
      </c>
      <c r="C83" s="31"/>
      <c r="D83" s="31"/>
      <c r="E83" s="31"/>
      <c r="F83" s="31"/>
      <c r="G83" s="31"/>
      <c r="H83" s="31"/>
      <c r="I83" s="31"/>
      <c r="J83" s="31"/>
      <c r="K83" s="31"/>
      <c r="L83" s="31"/>
      <c r="M83" s="31"/>
      <c r="N83" s="31"/>
      <c r="O83" s="31"/>
      <c r="P83" s="31">
        <f t="shared" si="26"/>
        <v>0</v>
      </c>
    </row>
    <row r="84" spans="1:18" ht="15.75" thickBot="1" x14ac:dyDescent="0.3">
      <c r="A84" s="10" t="s">
        <v>70</v>
      </c>
      <c r="B84" s="35">
        <v>0</v>
      </c>
      <c r="C84" s="41"/>
      <c r="D84" s="41"/>
      <c r="E84" s="41"/>
      <c r="F84" s="42"/>
      <c r="G84" s="42"/>
      <c r="H84" s="42"/>
      <c r="I84" s="42"/>
      <c r="J84" s="42"/>
      <c r="K84" s="42"/>
      <c r="L84" s="42"/>
      <c r="M84" s="42"/>
      <c r="N84" s="42"/>
      <c r="O84" s="42"/>
      <c r="P84" s="45">
        <f t="shared" si="26"/>
        <v>0</v>
      </c>
    </row>
    <row r="85" spans="1:18" x14ac:dyDescent="0.25">
      <c r="A85" s="12" t="s">
        <v>71</v>
      </c>
      <c r="B85" s="33">
        <v>0</v>
      </c>
      <c r="C85" s="46"/>
      <c r="D85" s="46"/>
      <c r="E85" s="46"/>
      <c r="F85" s="46"/>
      <c r="G85" s="46"/>
      <c r="H85" s="46"/>
      <c r="I85" s="46"/>
      <c r="J85" s="46"/>
      <c r="K85" s="46"/>
      <c r="L85" s="46"/>
      <c r="M85" s="46"/>
      <c r="N85" s="46"/>
      <c r="O85" s="46"/>
      <c r="P85" s="46">
        <f t="shared" si="26"/>
        <v>0</v>
      </c>
    </row>
    <row r="86" spans="1:18" x14ac:dyDescent="0.25">
      <c r="A86" s="12" t="s">
        <v>72</v>
      </c>
      <c r="B86" s="30">
        <v>0</v>
      </c>
      <c r="C86" s="31"/>
      <c r="D86" s="31"/>
      <c r="E86" s="31"/>
      <c r="F86" s="31"/>
      <c r="G86" s="31"/>
      <c r="H86" s="31"/>
      <c r="I86" s="31"/>
      <c r="J86" s="31"/>
      <c r="K86" s="31"/>
      <c r="L86" s="31"/>
      <c r="M86" s="31"/>
      <c r="N86" s="31"/>
      <c r="O86" s="31"/>
      <c r="P86" s="31">
        <f t="shared" si="26"/>
        <v>0</v>
      </c>
    </row>
    <row r="87" spans="1:18" x14ac:dyDescent="0.25">
      <c r="A87" s="12"/>
      <c r="B87" s="30">
        <v>0</v>
      </c>
      <c r="C87" s="31"/>
      <c r="D87" s="31"/>
      <c r="E87" s="31"/>
      <c r="F87" s="31"/>
      <c r="G87" s="31"/>
      <c r="H87" s="31"/>
      <c r="I87" s="31"/>
      <c r="J87" s="31"/>
      <c r="K87" s="31"/>
      <c r="L87" s="31"/>
      <c r="M87" s="31"/>
      <c r="N87" s="31"/>
      <c r="O87" s="31"/>
      <c r="P87" s="31">
        <f t="shared" si="26"/>
        <v>0</v>
      </c>
    </row>
    <row r="88" spans="1:18" ht="15.75" thickBot="1" x14ac:dyDescent="0.3">
      <c r="A88" s="12"/>
      <c r="B88" s="33">
        <v>0</v>
      </c>
      <c r="C88" s="46"/>
      <c r="D88" s="46"/>
      <c r="E88" s="46"/>
      <c r="F88" s="46"/>
      <c r="G88" s="46"/>
      <c r="H88" s="46"/>
      <c r="I88" s="46"/>
      <c r="J88" s="46"/>
      <c r="K88" s="46"/>
      <c r="L88" s="46"/>
      <c r="M88" s="46"/>
      <c r="N88" s="46"/>
      <c r="O88" s="46"/>
      <c r="P88" s="46">
        <f t="shared" si="26"/>
        <v>0</v>
      </c>
    </row>
    <row r="89" spans="1:18" ht="15.75" thickBot="1" x14ac:dyDescent="0.3">
      <c r="A89" s="15" t="s">
        <v>73</v>
      </c>
      <c r="B89" s="43">
        <v>0</v>
      </c>
      <c r="C89" s="41"/>
      <c r="D89" s="41"/>
      <c r="E89" s="41"/>
      <c r="F89" s="42"/>
      <c r="G89" s="42"/>
      <c r="H89" s="42"/>
      <c r="I89" s="42"/>
      <c r="J89" s="42"/>
      <c r="K89" s="42"/>
      <c r="L89" s="42"/>
      <c r="M89" s="42"/>
      <c r="N89" s="42"/>
      <c r="O89" s="42"/>
      <c r="P89" s="45">
        <f t="shared" si="26"/>
        <v>0</v>
      </c>
    </row>
    <row r="90" spans="1:18" ht="30.6" customHeight="1" thickBot="1" x14ac:dyDescent="0.3">
      <c r="A90" s="11" t="s">
        <v>74</v>
      </c>
      <c r="B90" s="47">
        <v>0</v>
      </c>
      <c r="C90" s="47"/>
      <c r="D90" s="47"/>
      <c r="E90" s="47"/>
      <c r="F90" s="47"/>
      <c r="G90" s="47"/>
      <c r="H90" s="47"/>
      <c r="I90" s="47"/>
      <c r="J90" s="47"/>
      <c r="K90" s="47"/>
      <c r="L90" s="47"/>
      <c r="M90" s="47"/>
      <c r="N90" s="47"/>
      <c r="O90" s="47"/>
      <c r="P90" s="47">
        <f t="shared" si="26"/>
        <v>0</v>
      </c>
    </row>
    <row r="91" spans="1:18" ht="15.75" thickTop="1" x14ac:dyDescent="0.25">
      <c r="A91" s="21" t="s">
        <v>75</v>
      </c>
      <c r="B91" s="48">
        <v>0</v>
      </c>
      <c r="C91" s="48"/>
      <c r="D91" s="48"/>
      <c r="E91" s="48"/>
      <c r="F91" s="48"/>
      <c r="G91" s="48"/>
      <c r="H91" s="48"/>
      <c r="I91" s="48"/>
      <c r="J91" s="48"/>
      <c r="K91" s="48"/>
      <c r="L91" s="48"/>
      <c r="M91" s="48"/>
      <c r="N91" s="48"/>
      <c r="O91" s="48"/>
      <c r="P91" s="48">
        <f t="shared" si="26"/>
        <v>0</v>
      </c>
    </row>
    <row r="92" spans="1:18" x14ac:dyDescent="0.25">
      <c r="A92" s="16"/>
      <c r="B92" s="29">
        <v>0</v>
      </c>
      <c r="C92" s="49"/>
      <c r="D92" s="50"/>
      <c r="E92" s="50"/>
      <c r="F92" s="50"/>
      <c r="G92" s="50"/>
      <c r="H92" s="50"/>
      <c r="I92" s="50"/>
      <c r="J92" s="50"/>
      <c r="K92" s="50"/>
      <c r="L92" s="50"/>
      <c r="M92" s="50"/>
      <c r="N92" s="50"/>
      <c r="O92" s="50"/>
      <c r="P92" s="50">
        <f t="shared" si="26"/>
        <v>0</v>
      </c>
    </row>
    <row r="93" spans="1:18" ht="15.75" thickBot="1" x14ac:dyDescent="0.3">
      <c r="A93" s="20" t="s">
        <v>76</v>
      </c>
      <c r="B93" s="51">
        <f>+B78+B91</f>
        <v>256643180</v>
      </c>
      <c r="C93" s="51">
        <f>+C78+C91</f>
        <v>55864363.280000001</v>
      </c>
      <c r="D93" s="51">
        <f>+D78+D91</f>
        <v>11797265.85</v>
      </c>
      <c r="E93" s="51">
        <f t="shared" ref="E93" si="27">+E78+E91</f>
        <v>12112542.52</v>
      </c>
      <c r="F93" s="51">
        <f>+F78+F91</f>
        <v>20959340.809999999</v>
      </c>
      <c r="G93" s="51">
        <f>+G78+G91</f>
        <v>20764068.050000001</v>
      </c>
      <c r="H93" s="51">
        <f>+H78+H91</f>
        <v>15251533.279999999</v>
      </c>
      <c r="I93" s="51">
        <f>+I78+I91</f>
        <v>23580842.290000003</v>
      </c>
      <c r="J93" s="51"/>
      <c r="K93" s="51"/>
      <c r="L93" s="51"/>
      <c r="M93" s="51"/>
      <c r="N93" s="51"/>
      <c r="O93" s="51"/>
      <c r="P93" s="51">
        <f>D93+E93+F93+G93+H93+I93</f>
        <v>104465592.8</v>
      </c>
      <c r="R93" s="6"/>
    </row>
    <row r="94" spans="1:18" ht="15.75" thickTop="1" x14ac:dyDescent="0.25">
      <c r="A94" s="5" t="s">
        <v>80</v>
      </c>
    </row>
    <row r="95" spans="1:18" x14ac:dyDescent="0.25">
      <c r="A95" s="1" t="s">
        <v>81</v>
      </c>
      <c r="C95" s="6"/>
    </row>
    <row r="96" spans="1:18" x14ac:dyDescent="0.25">
      <c r="A96" s="1" t="s">
        <v>82</v>
      </c>
      <c r="G96" s="6"/>
      <c r="P96" s="6"/>
    </row>
    <row r="97" spans="1:16" x14ac:dyDescent="0.25">
      <c r="A97" s="1" t="s">
        <v>83</v>
      </c>
      <c r="D97"/>
    </row>
    <row r="98" spans="1:16" x14ac:dyDescent="0.25">
      <c r="A98" s="1" t="s">
        <v>84</v>
      </c>
    </row>
    <row r="99" spans="1:16" x14ac:dyDescent="0.25">
      <c r="A99" s="1" t="s">
        <v>85</v>
      </c>
      <c r="D99" s="6"/>
    </row>
    <row r="100" spans="1:16" x14ac:dyDescent="0.25">
      <c r="A100" s="1" t="s">
        <v>89</v>
      </c>
    </row>
    <row r="101" spans="1:16" x14ac:dyDescent="0.25">
      <c r="A101" s="1"/>
    </row>
    <row r="102" spans="1:16" x14ac:dyDescent="0.25">
      <c r="A102" s="1"/>
    </row>
    <row r="103" spans="1:16" x14ac:dyDescent="0.25">
      <c r="A103" s="1"/>
    </row>
    <row r="104" spans="1:16" x14ac:dyDescent="0.25">
      <c r="A104" s="1"/>
    </row>
    <row r="105" spans="1:16" s="5" customFormat="1" ht="15.75" x14ac:dyDescent="0.25">
      <c r="A105" s="72" t="s">
        <v>112</v>
      </c>
      <c r="B105" s="74" t="s">
        <v>116</v>
      </c>
      <c r="C105" s="74"/>
      <c r="D105" s="74"/>
      <c r="E105" s="74"/>
      <c r="F105" s="74"/>
      <c r="G105" s="73"/>
      <c r="H105" s="74" t="s">
        <v>111</v>
      </c>
      <c r="I105" s="74"/>
      <c r="J105" s="74"/>
      <c r="K105" s="74"/>
      <c r="L105" s="74"/>
      <c r="M105" s="74"/>
      <c r="N105" s="74"/>
      <c r="O105" s="74"/>
      <c r="P105" s="74"/>
    </row>
    <row r="106" spans="1:16" ht="15.75" x14ac:dyDescent="0.25">
      <c r="A106" s="72" t="s">
        <v>108</v>
      </c>
      <c r="B106" s="74" t="s">
        <v>104</v>
      </c>
      <c r="C106" s="74"/>
      <c r="D106" s="74"/>
      <c r="E106" s="74"/>
      <c r="F106" s="74"/>
      <c r="G106" s="73"/>
      <c r="H106" s="74" t="s">
        <v>105</v>
      </c>
      <c r="I106" s="74"/>
      <c r="J106" s="74"/>
      <c r="K106" s="74"/>
      <c r="L106" s="74"/>
      <c r="M106" s="74"/>
      <c r="N106" s="74"/>
      <c r="O106" s="74"/>
      <c r="P106" s="74"/>
    </row>
    <row r="107" spans="1:16" ht="15.75" x14ac:dyDescent="0.25">
      <c r="A107" s="70" t="s">
        <v>109</v>
      </c>
      <c r="B107" s="75" t="s">
        <v>106</v>
      </c>
      <c r="C107" s="75"/>
      <c r="D107" s="75"/>
      <c r="E107" s="75"/>
      <c r="F107" s="75"/>
      <c r="G107" s="71"/>
      <c r="H107" s="75" t="s">
        <v>107</v>
      </c>
      <c r="I107" s="75"/>
      <c r="J107" s="75"/>
      <c r="K107" s="75"/>
      <c r="L107" s="75"/>
      <c r="M107" s="75"/>
      <c r="N107" s="75"/>
      <c r="O107" s="75"/>
      <c r="P107" s="75"/>
    </row>
    <row r="108" spans="1:16" ht="15.75" x14ac:dyDescent="0.25">
      <c r="A108" s="70" t="s">
        <v>110</v>
      </c>
      <c r="B108" s="75" t="s">
        <v>113</v>
      </c>
      <c r="C108" s="75"/>
      <c r="D108" s="75"/>
      <c r="E108" s="75"/>
      <c r="F108" s="75"/>
      <c r="G108" s="71"/>
      <c r="H108" s="75" t="s">
        <v>114</v>
      </c>
      <c r="I108" s="75"/>
      <c r="J108" s="75"/>
      <c r="K108" s="75"/>
      <c r="L108" s="75"/>
      <c r="M108" s="75"/>
      <c r="N108" s="75"/>
      <c r="O108" s="75"/>
      <c r="P108" s="75"/>
    </row>
    <row r="110" spans="1:16" x14ac:dyDescent="0.25">
      <c r="A110" s="1"/>
    </row>
    <row r="111" spans="1:16" x14ac:dyDescent="0.25">
      <c r="A111" s="1"/>
    </row>
    <row r="112" spans="1:16" x14ac:dyDescent="0.25">
      <c r="A112" s="1"/>
    </row>
    <row r="113" spans="1:2" x14ac:dyDescent="0.25">
      <c r="A113" s="1"/>
    </row>
    <row r="114" spans="1:2" x14ac:dyDescent="0.25">
      <c r="A114" s="1"/>
    </row>
    <row r="117" spans="1:2" x14ac:dyDescent="0.25">
      <c r="B117"/>
    </row>
  </sheetData>
  <mergeCells count="13">
    <mergeCell ref="A5:P5"/>
    <mergeCell ref="A6:P6"/>
    <mergeCell ref="A7:P7"/>
    <mergeCell ref="A8:P8"/>
    <mergeCell ref="A9:P9"/>
    <mergeCell ref="B106:F106"/>
    <mergeCell ref="B107:F107"/>
    <mergeCell ref="B108:F108"/>
    <mergeCell ref="H105:P105"/>
    <mergeCell ref="H106:P106"/>
    <mergeCell ref="H107:P107"/>
    <mergeCell ref="H108:P108"/>
    <mergeCell ref="B105:F105"/>
  </mergeCells>
  <printOptions horizontalCentered="1"/>
  <pageMargins left="0" right="0" top="0.39370078740157483" bottom="0" header="0.31496062992125984" footer="0.31496062992125984"/>
  <pageSetup paperSize="5" scale="80" fitToHeight="0" orientation="landscape" r:id="rId1"/>
  <headerFooter>
    <oddFooter>Página &amp;P</oddFooter>
  </headerFooter>
  <rowBreaks count="3" manualBreakCount="3">
    <brk id="37" max="15" man="1"/>
    <brk id="57" max="15" man="1"/>
    <brk id="81" max="1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Plantilla Ejecución </vt:lpstr>
      <vt:lpstr>'Plantilla Ejecución '!Print_Area</vt:lpstr>
      <vt:lpstr>'Plantilla Ejecución '!Print_Titles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Francis Castro</cp:lastModifiedBy>
  <cp:revision/>
  <cp:lastPrinted>2024-07-04T18:53:06Z</cp:lastPrinted>
  <dcterms:created xsi:type="dcterms:W3CDTF">2018-04-17T18:57:16Z</dcterms:created>
  <dcterms:modified xsi:type="dcterms:W3CDTF">2024-07-10T20:09:50Z</dcterms:modified>
</cp:coreProperties>
</file>